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Google Drive\Treptower Teufel\Finanzierung\"/>
    </mc:Choice>
  </mc:AlternateContent>
  <xr:revisionPtr revIDLastSave="0" documentId="13_ncr:1_{2504858C-BD7D-4CFB-8B74-81D3EEEEA5C7}" xr6:coauthVersionLast="47" xr6:coauthVersionMax="47" xr10:uidLastSave="{00000000-0000-0000-0000-000000000000}"/>
  <bookViews>
    <workbookView xWindow="-165" yWindow="16080" windowWidth="29040" windowHeight="16440" activeTab="9" xr2:uid="{0F09B321-8C24-44D1-A594-9A1BD3FD5CC4}"/>
  </bookViews>
  <sheets>
    <sheet name="Sommer OPT" sheetId="10" r:id="rId1"/>
    <sheet name="Sommer PESS" sheetId="9" r:id="rId2"/>
    <sheet name="Sommer Kostenpfl. OPT" sheetId="12" state="hidden" r:id="rId3"/>
    <sheet name="Sommer Kostenpfl. PESS" sheetId="11" state="hidden" r:id="rId4"/>
    <sheet name="Manuelle Dynamik" sheetId="3" state="hidden" r:id="rId5"/>
    <sheet name="Auslastung Winter" sheetId="13" r:id="rId6"/>
    <sheet name="Auslastung Sommer" sheetId="14" r:id="rId7"/>
    <sheet name="Auslastung Sommer gratis" sheetId="15" state="hidden" r:id="rId8"/>
    <sheet name="Annahmen" sheetId="2" r:id="rId9"/>
    <sheet name="Preisvergleich" sheetId="16"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2" l="1"/>
  <c r="E9" i="12" s="1"/>
  <c r="F9" i="12" s="1"/>
  <c r="G9" i="12" s="1"/>
  <c r="H9" i="12" s="1"/>
  <c r="I9" i="12" s="1"/>
  <c r="J9" i="12" s="1"/>
  <c r="K9" i="12" s="1"/>
  <c r="L9" i="12" s="1"/>
  <c r="M9" i="12" s="1"/>
  <c r="N9" i="12" s="1"/>
  <c r="O9" i="12" s="1"/>
  <c r="P9" i="12" s="1"/>
  <c r="Q9" i="12" s="1"/>
  <c r="R9" i="12" s="1"/>
  <c r="S9" i="12" s="1"/>
  <c r="T9" i="12" s="1"/>
  <c r="U9" i="12" s="1"/>
  <c r="V9" i="12" s="1"/>
  <c r="W9" i="12" s="1"/>
  <c r="X9" i="12" s="1"/>
  <c r="Y9" i="12" s="1"/>
  <c r="Z9" i="12" s="1"/>
  <c r="AA9" i="12" s="1"/>
  <c r="AB9" i="12" s="1"/>
  <c r="D9" i="11"/>
  <c r="D10" i="10"/>
  <c r="D10" i="9"/>
  <c r="F28" i="15"/>
  <c r="F29" i="15" s="1"/>
  <c r="B28" i="15"/>
  <c r="B29" i="15" s="1"/>
  <c r="F28" i="14"/>
  <c r="F29" i="14" s="1"/>
  <c r="B28" i="14"/>
  <c r="B29" i="14" s="1"/>
  <c r="I29" i="13"/>
  <c r="E29" i="13"/>
  <c r="B29" i="13"/>
  <c r="I28" i="13"/>
  <c r="E28" i="13"/>
  <c r="B28" i="13"/>
  <c r="D57" i="12"/>
  <c r="D44" i="12" s="1"/>
  <c r="D24" i="12"/>
  <c r="D30" i="12" s="1"/>
  <c r="E22" i="12"/>
  <c r="F22" i="12" s="1"/>
  <c r="G22" i="12" s="1"/>
  <c r="H22" i="12" s="1"/>
  <c r="I22" i="12" s="1"/>
  <c r="J22" i="12" s="1"/>
  <c r="K22" i="12" s="1"/>
  <c r="L22" i="12" s="1"/>
  <c r="M22" i="12" s="1"/>
  <c r="N22" i="12" s="1"/>
  <c r="O22" i="12" s="1"/>
  <c r="P22" i="12" s="1"/>
  <c r="Q22" i="12" s="1"/>
  <c r="R22" i="12" s="1"/>
  <c r="S22" i="12" s="1"/>
  <c r="T22" i="12" s="1"/>
  <c r="U22" i="12" s="1"/>
  <c r="V22" i="12" s="1"/>
  <c r="W22" i="12" s="1"/>
  <c r="X22" i="12" s="1"/>
  <c r="Y22" i="12" s="1"/>
  <c r="Z22" i="12" s="1"/>
  <c r="AA22" i="12" s="1"/>
  <c r="AB22" i="12" s="1"/>
  <c r="D21" i="12"/>
  <c r="E20" i="12"/>
  <c r="E21" i="12" s="1"/>
  <c r="E19" i="12"/>
  <c r="F19" i="12" s="1"/>
  <c r="G19" i="12" s="1"/>
  <c r="H19" i="12" s="1"/>
  <c r="I19" i="12" s="1"/>
  <c r="J19" i="12" s="1"/>
  <c r="K19" i="12" s="1"/>
  <c r="L19" i="12" s="1"/>
  <c r="M19" i="12" s="1"/>
  <c r="N19" i="12" s="1"/>
  <c r="O19" i="12" s="1"/>
  <c r="P19" i="12" s="1"/>
  <c r="Q19" i="12" s="1"/>
  <c r="R19" i="12" s="1"/>
  <c r="S19" i="12" s="1"/>
  <c r="T19" i="12" s="1"/>
  <c r="U19" i="12" s="1"/>
  <c r="V19" i="12" s="1"/>
  <c r="W19" i="12" s="1"/>
  <c r="X19" i="12" s="1"/>
  <c r="Y19" i="12" s="1"/>
  <c r="Z19" i="12" s="1"/>
  <c r="AA19" i="12" s="1"/>
  <c r="AB19" i="12" s="1"/>
  <c r="D16" i="12"/>
  <c r="D14" i="12"/>
  <c r="E11" i="12"/>
  <c r="F11" i="12" s="1"/>
  <c r="D10" i="12"/>
  <c r="E8" i="12"/>
  <c r="F8" i="12" s="1"/>
  <c r="G8" i="12" s="1"/>
  <c r="H8" i="12" s="1"/>
  <c r="I8" i="12" s="1"/>
  <c r="J8" i="12" s="1"/>
  <c r="K8" i="12" s="1"/>
  <c r="L8" i="12" s="1"/>
  <c r="M8" i="12" s="1"/>
  <c r="N8" i="12" s="1"/>
  <c r="O8" i="12" s="1"/>
  <c r="P8" i="12" s="1"/>
  <c r="Q8" i="12" s="1"/>
  <c r="R8" i="12" s="1"/>
  <c r="S8" i="12" s="1"/>
  <c r="T8" i="12" s="1"/>
  <c r="U8" i="12" s="1"/>
  <c r="V8" i="12" s="1"/>
  <c r="W8" i="12" s="1"/>
  <c r="X8" i="12" s="1"/>
  <c r="Y8" i="12" s="1"/>
  <c r="Z8" i="12" s="1"/>
  <c r="AA8" i="12" s="1"/>
  <c r="AB8" i="12" s="1"/>
  <c r="D8" i="12"/>
  <c r="E7" i="12"/>
  <c r="E14" i="12" s="1"/>
  <c r="E6" i="12"/>
  <c r="F6" i="12" s="1"/>
  <c r="G6" i="12" s="1"/>
  <c r="H6" i="12" s="1"/>
  <c r="I6" i="12" s="1"/>
  <c r="J6" i="12" s="1"/>
  <c r="K6" i="12" s="1"/>
  <c r="L6" i="12" s="1"/>
  <c r="M6" i="12" s="1"/>
  <c r="N6" i="12" s="1"/>
  <c r="O6" i="12" s="1"/>
  <c r="P6" i="12" s="1"/>
  <c r="Q6" i="12" s="1"/>
  <c r="R6" i="12" s="1"/>
  <c r="S6" i="12" s="1"/>
  <c r="T6" i="12" s="1"/>
  <c r="U6" i="12" s="1"/>
  <c r="V6" i="12" s="1"/>
  <c r="W6" i="12" s="1"/>
  <c r="X6" i="12" s="1"/>
  <c r="Y6" i="12" s="1"/>
  <c r="Z6" i="12" s="1"/>
  <c r="AA6" i="12" s="1"/>
  <c r="AB6" i="12" s="1"/>
  <c r="E5" i="12"/>
  <c r="F5" i="12" s="1"/>
  <c r="G5" i="12" s="1"/>
  <c r="H5" i="12" s="1"/>
  <c r="I5" i="12" s="1"/>
  <c r="J5" i="12" s="1"/>
  <c r="K5" i="12" s="1"/>
  <c r="L5" i="12" s="1"/>
  <c r="M5" i="12" s="1"/>
  <c r="N5" i="12" s="1"/>
  <c r="O5" i="12" s="1"/>
  <c r="P5" i="12" s="1"/>
  <c r="Q5" i="12" s="1"/>
  <c r="R5" i="12" s="1"/>
  <c r="S5" i="12" s="1"/>
  <c r="T5" i="12" s="1"/>
  <c r="U5" i="12" s="1"/>
  <c r="V5" i="12" s="1"/>
  <c r="W5" i="12" s="1"/>
  <c r="X5" i="12" s="1"/>
  <c r="Y5" i="12" s="1"/>
  <c r="Z5" i="12" s="1"/>
  <c r="AA5" i="12" s="1"/>
  <c r="AB5" i="12" s="1"/>
  <c r="F4" i="12"/>
  <c r="G4" i="12" s="1"/>
  <c r="H4" i="12" s="1"/>
  <c r="I4" i="12" s="1"/>
  <c r="J4" i="12" s="1"/>
  <c r="K4" i="12" s="1"/>
  <c r="L4" i="12" s="1"/>
  <c r="M4" i="12" s="1"/>
  <c r="N4" i="12" s="1"/>
  <c r="O4" i="12" s="1"/>
  <c r="P4" i="12" s="1"/>
  <c r="Q4" i="12" s="1"/>
  <c r="R4" i="12" s="1"/>
  <c r="S4" i="12" s="1"/>
  <c r="T4" i="12" s="1"/>
  <c r="U4" i="12" s="1"/>
  <c r="V4" i="12" s="1"/>
  <c r="W4" i="12" s="1"/>
  <c r="X4" i="12" s="1"/>
  <c r="Y4" i="12" s="1"/>
  <c r="Z4" i="12" s="1"/>
  <c r="AA4" i="12" s="1"/>
  <c r="AB4" i="12" s="1"/>
  <c r="E4" i="12"/>
  <c r="E3" i="12"/>
  <c r="F3" i="12" s="1"/>
  <c r="F2" i="12"/>
  <c r="E2" i="12"/>
  <c r="E1" i="12"/>
  <c r="F1" i="12" s="1"/>
  <c r="G1" i="12" s="1"/>
  <c r="H1" i="12" s="1"/>
  <c r="I1" i="12" s="1"/>
  <c r="J1" i="12" s="1"/>
  <c r="K1" i="12" s="1"/>
  <c r="L1" i="12" s="1"/>
  <c r="M1" i="12" s="1"/>
  <c r="N1" i="12" s="1"/>
  <c r="O1" i="12" s="1"/>
  <c r="P1" i="12" s="1"/>
  <c r="Q1" i="12" s="1"/>
  <c r="R1" i="12" s="1"/>
  <c r="S1" i="12" s="1"/>
  <c r="T1" i="12" s="1"/>
  <c r="U1" i="12" s="1"/>
  <c r="V1" i="12" s="1"/>
  <c r="W1" i="12" s="1"/>
  <c r="X1" i="12" s="1"/>
  <c r="Y1" i="12" s="1"/>
  <c r="Z1" i="12" s="1"/>
  <c r="AA1" i="12" s="1"/>
  <c r="AB1" i="12" s="1"/>
  <c r="D10" i="11"/>
  <c r="D57" i="11"/>
  <c r="D44" i="11" s="1"/>
  <c r="D24" i="11"/>
  <c r="D30" i="11" s="1"/>
  <c r="E22" i="11"/>
  <c r="F22" i="11" s="1"/>
  <c r="G22" i="11" s="1"/>
  <c r="H22" i="11" s="1"/>
  <c r="I22" i="11" s="1"/>
  <c r="J22" i="11" s="1"/>
  <c r="K22" i="11" s="1"/>
  <c r="L22" i="11" s="1"/>
  <c r="M22" i="11" s="1"/>
  <c r="N22" i="11" s="1"/>
  <c r="O22" i="11" s="1"/>
  <c r="P22" i="11" s="1"/>
  <c r="Q22" i="11" s="1"/>
  <c r="R22" i="11" s="1"/>
  <c r="S22" i="11" s="1"/>
  <c r="T22" i="11" s="1"/>
  <c r="U22" i="11" s="1"/>
  <c r="V22" i="11" s="1"/>
  <c r="W22" i="11" s="1"/>
  <c r="X22" i="11" s="1"/>
  <c r="Y22" i="11" s="1"/>
  <c r="Z22" i="11" s="1"/>
  <c r="AA22" i="11" s="1"/>
  <c r="AB22" i="11" s="1"/>
  <c r="D21" i="11"/>
  <c r="E20" i="11"/>
  <c r="E21" i="11" s="1"/>
  <c r="K19" i="11"/>
  <c r="L19" i="11" s="1"/>
  <c r="M19" i="11" s="1"/>
  <c r="N19" i="11" s="1"/>
  <c r="O19" i="11" s="1"/>
  <c r="P19" i="11" s="1"/>
  <c r="Q19" i="11" s="1"/>
  <c r="R19" i="11" s="1"/>
  <c r="S19" i="11" s="1"/>
  <c r="T19" i="11" s="1"/>
  <c r="U19" i="11" s="1"/>
  <c r="V19" i="11" s="1"/>
  <c r="W19" i="11" s="1"/>
  <c r="X19" i="11" s="1"/>
  <c r="Y19" i="11" s="1"/>
  <c r="Z19" i="11" s="1"/>
  <c r="AA19" i="11" s="1"/>
  <c r="AB19" i="11" s="1"/>
  <c r="F19" i="11"/>
  <c r="G19" i="11" s="1"/>
  <c r="H19" i="11" s="1"/>
  <c r="I19" i="11" s="1"/>
  <c r="J19" i="11" s="1"/>
  <c r="E19" i="11"/>
  <c r="D16" i="11"/>
  <c r="D14" i="11"/>
  <c r="E11" i="11"/>
  <c r="E9" i="11"/>
  <c r="F9" i="11" s="1"/>
  <c r="G9" i="11" s="1"/>
  <c r="H9" i="11" s="1"/>
  <c r="I9" i="11" s="1"/>
  <c r="J9" i="11" s="1"/>
  <c r="K9" i="11" s="1"/>
  <c r="L9" i="11" s="1"/>
  <c r="M9" i="11" s="1"/>
  <c r="N9" i="11" s="1"/>
  <c r="O9" i="11" s="1"/>
  <c r="P9" i="11" s="1"/>
  <c r="Q9" i="11" s="1"/>
  <c r="R9" i="11" s="1"/>
  <c r="S9" i="11" s="1"/>
  <c r="T9" i="11" s="1"/>
  <c r="U9" i="11" s="1"/>
  <c r="V9" i="11" s="1"/>
  <c r="W9" i="11" s="1"/>
  <c r="X9" i="11" s="1"/>
  <c r="Y9" i="11" s="1"/>
  <c r="Z9" i="11" s="1"/>
  <c r="AA9" i="11" s="1"/>
  <c r="AB9" i="11" s="1"/>
  <c r="D8" i="11"/>
  <c r="E7" i="11"/>
  <c r="E6" i="11"/>
  <c r="F6" i="11" s="1"/>
  <c r="G6" i="11" s="1"/>
  <c r="H6" i="11" s="1"/>
  <c r="I6" i="11" s="1"/>
  <c r="J6" i="11" s="1"/>
  <c r="K6" i="11" s="1"/>
  <c r="L6" i="11" s="1"/>
  <c r="M6" i="11" s="1"/>
  <c r="N6" i="11" s="1"/>
  <c r="O6" i="11" s="1"/>
  <c r="P6" i="11" s="1"/>
  <c r="Q6" i="11" s="1"/>
  <c r="R6" i="11" s="1"/>
  <c r="S6" i="11" s="1"/>
  <c r="T6" i="11" s="1"/>
  <c r="U6" i="11" s="1"/>
  <c r="V6" i="11" s="1"/>
  <c r="W6" i="11" s="1"/>
  <c r="X6" i="11" s="1"/>
  <c r="Y6" i="11" s="1"/>
  <c r="Z6" i="11" s="1"/>
  <c r="AA6" i="11" s="1"/>
  <c r="AB6" i="11" s="1"/>
  <c r="E5" i="11"/>
  <c r="F5" i="11" s="1"/>
  <c r="G5" i="11" s="1"/>
  <c r="H5" i="11" s="1"/>
  <c r="I5" i="11" s="1"/>
  <c r="J5" i="11" s="1"/>
  <c r="K5" i="11" s="1"/>
  <c r="L5" i="11" s="1"/>
  <c r="M5" i="11" s="1"/>
  <c r="N5" i="11" s="1"/>
  <c r="O5" i="11" s="1"/>
  <c r="P5" i="11" s="1"/>
  <c r="Q5" i="11" s="1"/>
  <c r="R5" i="11" s="1"/>
  <c r="S5" i="11" s="1"/>
  <c r="T5" i="11" s="1"/>
  <c r="U5" i="11" s="1"/>
  <c r="V5" i="11" s="1"/>
  <c r="W5" i="11" s="1"/>
  <c r="X5" i="11" s="1"/>
  <c r="Y5" i="11" s="1"/>
  <c r="Z5" i="11" s="1"/>
  <c r="AA5" i="11" s="1"/>
  <c r="AB5" i="11" s="1"/>
  <c r="E4" i="11"/>
  <c r="F4" i="11" s="1"/>
  <c r="G4" i="11" s="1"/>
  <c r="H4" i="11" s="1"/>
  <c r="I4" i="11" s="1"/>
  <c r="J4" i="11" s="1"/>
  <c r="K4" i="11" s="1"/>
  <c r="L4" i="11" s="1"/>
  <c r="M4" i="11" s="1"/>
  <c r="N4" i="11" s="1"/>
  <c r="O4" i="11" s="1"/>
  <c r="P4" i="11" s="1"/>
  <c r="Q4" i="11" s="1"/>
  <c r="R4" i="11" s="1"/>
  <c r="S4" i="11" s="1"/>
  <c r="T4" i="11" s="1"/>
  <c r="U4" i="11" s="1"/>
  <c r="V4" i="11" s="1"/>
  <c r="W4" i="11" s="1"/>
  <c r="X4" i="11" s="1"/>
  <c r="Y4" i="11" s="1"/>
  <c r="Z4" i="11" s="1"/>
  <c r="AA4" i="11" s="1"/>
  <c r="AB4" i="11" s="1"/>
  <c r="E3" i="11"/>
  <c r="E2" i="11"/>
  <c r="E1" i="11"/>
  <c r="F1" i="11" s="1"/>
  <c r="G1" i="11" s="1"/>
  <c r="H1" i="11" s="1"/>
  <c r="I1" i="11" s="1"/>
  <c r="J1" i="11" s="1"/>
  <c r="K1" i="11" s="1"/>
  <c r="L1" i="11" s="1"/>
  <c r="M1" i="11" s="1"/>
  <c r="N1" i="11" s="1"/>
  <c r="O1" i="11" s="1"/>
  <c r="P1" i="11" s="1"/>
  <c r="Q1" i="11" s="1"/>
  <c r="R1" i="11" s="1"/>
  <c r="S1" i="11" s="1"/>
  <c r="T1" i="11" s="1"/>
  <c r="U1" i="11" s="1"/>
  <c r="V1" i="11" s="1"/>
  <c r="W1" i="11" s="1"/>
  <c r="X1" i="11" s="1"/>
  <c r="Y1" i="11" s="1"/>
  <c r="Z1" i="11" s="1"/>
  <c r="AA1" i="11" s="1"/>
  <c r="AB1" i="11" s="1"/>
  <c r="D57" i="10"/>
  <c r="D44" i="10" s="1"/>
  <c r="D24" i="10"/>
  <c r="E22" i="10"/>
  <c r="F22" i="10" s="1"/>
  <c r="G22" i="10" s="1"/>
  <c r="H22" i="10" s="1"/>
  <c r="I22" i="10" s="1"/>
  <c r="J22" i="10" s="1"/>
  <c r="K22" i="10" s="1"/>
  <c r="L22" i="10" s="1"/>
  <c r="M22" i="10" s="1"/>
  <c r="N22" i="10" s="1"/>
  <c r="O22" i="10" s="1"/>
  <c r="P22" i="10" s="1"/>
  <c r="Q22" i="10" s="1"/>
  <c r="R22" i="10" s="1"/>
  <c r="S22" i="10" s="1"/>
  <c r="T22" i="10" s="1"/>
  <c r="U22" i="10" s="1"/>
  <c r="V22" i="10" s="1"/>
  <c r="W22" i="10" s="1"/>
  <c r="X22" i="10" s="1"/>
  <c r="Y22" i="10" s="1"/>
  <c r="Z22" i="10" s="1"/>
  <c r="AA22" i="10" s="1"/>
  <c r="AB22" i="10" s="1"/>
  <c r="D21" i="10"/>
  <c r="E20" i="10"/>
  <c r="E19" i="10"/>
  <c r="F19" i="10" s="1"/>
  <c r="G19" i="10" s="1"/>
  <c r="H19" i="10" s="1"/>
  <c r="I19" i="10" s="1"/>
  <c r="J19" i="10" s="1"/>
  <c r="K19" i="10" s="1"/>
  <c r="L19" i="10" s="1"/>
  <c r="M19" i="10" s="1"/>
  <c r="N19" i="10" s="1"/>
  <c r="O19" i="10" s="1"/>
  <c r="P19" i="10" s="1"/>
  <c r="Q19" i="10" s="1"/>
  <c r="R19" i="10" s="1"/>
  <c r="S19" i="10" s="1"/>
  <c r="T19" i="10" s="1"/>
  <c r="U19" i="10" s="1"/>
  <c r="V19" i="10" s="1"/>
  <c r="W19" i="10" s="1"/>
  <c r="X19" i="10" s="1"/>
  <c r="Y19" i="10" s="1"/>
  <c r="Z19" i="10" s="1"/>
  <c r="AA19" i="10" s="1"/>
  <c r="AB19" i="10" s="1"/>
  <c r="D16" i="10"/>
  <c r="D14" i="10"/>
  <c r="E11" i="10"/>
  <c r="F11" i="10" s="1"/>
  <c r="E9" i="10"/>
  <c r="F9" i="10" s="1"/>
  <c r="G9" i="10" s="1"/>
  <c r="H9" i="10" s="1"/>
  <c r="I9" i="10" s="1"/>
  <c r="J9" i="10" s="1"/>
  <c r="K9" i="10" s="1"/>
  <c r="L9" i="10" s="1"/>
  <c r="M9" i="10" s="1"/>
  <c r="N9" i="10" s="1"/>
  <c r="O9" i="10" s="1"/>
  <c r="P9" i="10" s="1"/>
  <c r="Q9" i="10" s="1"/>
  <c r="R9" i="10" s="1"/>
  <c r="S9" i="10" s="1"/>
  <c r="T9" i="10" s="1"/>
  <c r="U9" i="10" s="1"/>
  <c r="V9" i="10" s="1"/>
  <c r="W9" i="10" s="1"/>
  <c r="X9" i="10" s="1"/>
  <c r="Y9" i="10" s="1"/>
  <c r="Z9" i="10" s="1"/>
  <c r="AA9" i="10" s="1"/>
  <c r="AB9" i="10" s="1"/>
  <c r="D8" i="10"/>
  <c r="D15" i="10" s="1"/>
  <c r="E6" i="10"/>
  <c r="F6" i="10" s="1"/>
  <c r="G6" i="10" s="1"/>
  <c r="H6" i="10" s="1"/>
  <c r="I6" i="10" s="1"/>
  <c r="J6" i="10" s="1"/>
  <c r="K6" i="10" s="1"/>
  <c r="L6" i="10" s="1"/>
  <c r="M6" i="10" s="1"/>
  <c r="N6" i="10" s="1"/>
  <c r="O6" i="10" s="1"/>
  <c r="P6" i="10" s="1"/>
  <c r="Q6" i="10" s="1"/>
  <c r="R6" i="10" s="1"/>
  <c r="S6" i="10" s="1"/>
  <c r="T6" i="10" s="1"/>
  <c r="U6" i="10" s="1"/>
  <c r="V6" i="10" s="1"/>
  <c r="W6" i="10" s="1"/>
  <c r="X6" i="10" s="1"/>
  <c r="Y6" i="10" s="1"/>
  <c r="Z6" i="10" s="1"/>
  <c r="AA6" i="10" s="1"/>
  <c r="AB6" i="10" s="1"/>
  <c r="F5" i="10"/>
  <c r="G5" i="10" s="1"/>
  <c r="H5" i="10" s="1"/>
  <c r="I5" i="10" s="1"/>
  <c r="J5" i="10" s="1"/>
  <c r="K5" i="10" s="1"/>
  <c r="L5" i="10" s="1"/>
  <c r="M5" i="10" s="1"/>
  <c r="N5" i="10" s="1"/>
  <c r="O5" i="10" s="1"/>
  <c r="P5" i="10" s="1"/>
  <c r="Q5" i="10" s="1"/>
  <c r="R5" i="10" s="1"/>
  <c r="S5" i="10" s="1"/>
  <c r="T5" i="10" s="1"/>
  <c r="U5" i="10" s="1"/>
  <c r="V5" i="10" s="1"/>
  <c r="W5" i="10" s="1"/>
  <c r="X5" i="10" s="1"/>
  <c r="Y5" i="10" s="1"/>
  <c r="Z5" i="10" s="1"/>
  <c r="AA5" i="10" s="1"/>
  <c r="AB5" i="10" s="1"/>
  <c r="E5" i="10"/>
  <c r="F4" i="10"/>
  <c r="G4" i="10" s="1"/>
  <c r="H4" i="10" s="1"/>
  <c r="I4" i="10" s="1"/>
  <c r="J4" i="10" s="1"/>
  <c r="K4" i="10" s="1"/>
  <c r="L4" i="10" s="1"/>
  <c r="M4" i="10" s="1"/>
  <c r="N4" i="10" s="1"/>
  <c r="O4" i="10" s="1"/>
  <c r="P4" i="10" s="1"/>
  <c r="Q4" i="10" s="1"/>
  <c r="R4" i="10" s="1"/>
  <c r="S4" i="10" s="1"/>
  <c r="T4" i="10" s="1"/>
  <c r="U4" i="10" s="1"/>
  <c r="V4" i="10" s="1"/>
  <c r="W4" i="10" s="1"/>
  <c r="X4" i="10" s="1"/>
  <c r="Y4" i="10" s="1"/>
  <c r="Z4" i="10" s="1"/>
  <c r="AA4" i="10" s="1"/>
  <c r="AB4" i="10" s="1"/>
  <c r="E4" i="10"/>
  <c r="F3" i="10"/>
  <c r="E3" i="10"/>
  <c r="F2" i="10"/>
  <c r="E2" i="10"/>
  <c r="F1" i="10"/>
  <c r="G1" i="10" s="1"/>
  <c r="H1" i="10" s="1"/>
  <c r="I1" i="10" s="1"/>
  <c r="J1" i="10" s="1"/>
  <c r="K1" i="10" s="1"/>
  <c r="L1" i="10" s="1"/>
  <c r="M1" i="10" s="1"/>
  <c r="N1" i="10" s="1"/>
  <c r="O1" i="10" s="1"/>
  <c r="P1" i="10" s="1"/>
  <c r="Q1" i="10" s="1"/>
  <c r="R1" i="10" s="1"/>
  <c r="S1" i="10" s="1"/>
  <c r="T1" i="10" s="1"/>
  <c r="U1" i="10" s="1"/>
  <c r="V1" i="10" s="1"/>
  <c r="W1" i="10" s="1"/>
  <c r="X1" i="10" s="1"/>
  <c r="Y1" i="10" s="1"/>
  <c r="Z1" i="10" s="1"/>
  <c r="AA1" i="10" s="1"/>
  <c r="AB1" i="10" s="1"/>
  <c r="E1" i="10"/>
  <c r="F25" i="9"/>
  <c r="G25" i="9" s="1"/>
  <c r="H25" i="9" s="1"/>
  <c r="I25" i="9" s="1"/>
  <c r="J25" i="9" s="1"/>
  <c r="K25" i="9" s="1"/>
  <c r="L25" i="9" s="1"/>
  <c r="M25" i="9" s="1"/>
  <c r="N25" i="9" s="1"/>
  <c r="O25" i="9" s="1"/>
  <c r="P25" i="9" s="1"/>
  <c r="Q25" i="9" s="1"/>
  <c r="R25" i="9" s="1"/>
  <c r="S25" i="9" s="1"/>
  <c r="T25" i="9" s="1"/>
  <c r="U25" i="9" s="1"/>
  <c r="V25" i="9" s="1"/>
  <c r="W25" i="9" s="1"/>
  <c r="X25" i="9" s="1"/>
  <c r="Y25" i="9" s="1"/>
  <c r="Z25" i="9" s="1"/>
  <c r="AA25" i="9" s="1"/>
  <c r="AB25" i="9" s="1"/>
  <c r="E25" i="9"/>
  <c r="D57" i="9"/>
  <c r="D61" i="9" s="1"/>
  <c r="D24" i="9"/>
  <c r="E22" i="9"/>
  <c r="F22" i="9" s="1"/>
  <c r="G22" i="9" s="1"/>
  <c r="H22" i="9" s="1"/>
  <c r="I22" i="9" s="1"/>
  <c r="J22" i="9" s="1"/>
  <c r="K22" i="9" s="1"/>
  <c r="L22" i="9" s="1"/>
  <c r="M22" i="9" s="1"/>
  <c r="N22" i="9" s="1"/>
  <c r="O22" i="9" s="1"/>
  <c r="P22" i="9" s="1"/>
  <c r="Q22" i="9" s="1"/>
  <c r="R22" i="9" s="1"/>
  <c r="S22" i="9" s="1"/>
  <c r="T22" i="9" s="1"/>
  <c r="U22" i="9" s="1"/>
  <c r="V22" i="9" s="1"/>
  <c r="W22" i="9" s="1"/>
  <c r="X22" i="9" s="1"/>
  <c r="Y22" i="9" s="1"/>
  <c r="Z22" i="9" s="1"/>
  <c r="AA22" i="9" s="1"/>
  <c r="AB22" i="9" s="1"/>
  <c r="D21" i="9"/>
  <c r="E19" i="9"/>
  <c r="F19" i="9" s="1"/>
  <c r="G19" i="9" s="1"/>
  <c r="H19" i="9" s="1"/>
  <c r="I19" i="9" s="1"/>
  <c r="J19" i="9" s="1"/>
  <c r="K19" i="9" s="1"/>
  <c r="L19" i="9" s="1"/>
  <c r="M19" i="9" s="1"/>
  <c r="N19" i="9" s="1"/>
  <c r="O19" i="9" s="1"/>
  <c r="P19" i="9" s="1"/>
  <c r="Q19" i="9" s="1"/>
  <c r="R19" i="9" s="1"/>
  <c r="S19" i="9" s="1"/>
  <c r="T19" i="9" s="1"/>
  <c r="U19" i="9" s="1"/>
  <c r="V19" i="9" s="1"/>
  <c r="W19" i="9" s="1"/>
  <c r="X19" i="9" s="1"/>
  <c r="Y19" i="9" s="1"/>
  <c r="Z19" i="9" s="1"/>
  <c r="AA19" i="9" s="1"/>
  <c r="AB19" i="9" s="1"/>
  <c r="D16" i="9"/>
  <c r="D14" i="9"/>
  <c r="E11" i="9"/>
  <c r="E9" i="9"/>
  <c r="F9" i="9" s="1"/>
  <c r="G9" i="9" s="1"/>
  <c r="H9" i="9" s="1"/>
  <c r="I9" i="9" s="1"/>
  <c r="J9" i="9" s="1"/>
  <c r="K9" i="9" s="1"/>
  <c r="L9" i="9" s="1"/>
  <c r="M9" i="9" s="1"/>
  <c r="N9" i="9" s="1"/>
  <c r="O9" i="9" s="1"/>
  <c r="P9" i="9" s="1"/>
  <c r="Q9" i="9" s="1"/>
  <c r="R9" i="9" s="1"/>
  <c r="S9" i="9" s="1"/>
  <c r="T9" i="9" s="1"/>
  <c r="U9" i="9" s="1"/>
  <c r="V9" i="9" s="1"/>
  <c r="W9" i="9" s="1"/>
  <c r="X9" i="9" s="1"/>
  <c r="Y9" i="9" s="1"/>
  <c r="Z9" i="9" s="1"/>
  <c r="AA9" i="9" s="1"/>
  <c r="AB9" i="9" s="1"/>
  <c r="D8" i="9"/>
  <c r="D15" i="9" s="1"/>
  <c r="E6" i="9"/>
  <c r="F6" i="9" s="1"/>
  <c r="G6" i="9" s="1"/>
  <c r="H6" i="9" s="1"/>
  <c r="I6" i="9" s="1"/>
  <c r="J6" i="9" s="1"/>
  <c r="K6" i="9" s="1"/>
  <c r="L6" i="9" s="1"/>
  <c r="M6" i="9" s="1"/>
  <c r="N6" i="9" s="1"/>
  <c r="O6" i="9" s="1"/>
  <c r="P6" i="9" s="1"/>
  <c r="Q6" i="9" s="1"/>
  <c r="R6" i="9" s="1"/>
  <c r="S6" i="9" s="1"/>
  <c r="T6" i="9" s="1"/>
  <c r="U6" i="9" s="1"/>
  <c r="V6" i="9" s="1"/>
  <c r="W6" i="9" s="1"/>
  <c r="X6" i="9" s="1"/>
  <c r="Y6" i="9" s="1"/>
  <c r="Z6" i="9" s="1"/>
  <c r="AA6" i="9" s="1"/>
  <c r="AB6" i="9" s="1"/>
  <c r="E5" i="9"/>
  <c r="E4" i="9"/>
  <c r="F4" i="9" s="1"/>
  <c r="G4" i="9" s="1"/>
  <c r="H4" i="9" s="1"/>
  <c r="I4" i="9" s="1"/>
  <c r="J4" i="9" s="1"/>
  <c r="K4" i="9" s="1"/>
  <c r="L4" i="9" s="1"/>
  <c r="M4" i="9" s="1"/>
  <c r="N4" i="9" s="1"/>
  <c r="O4" i="9" s="1"/>
  <c r="P4" i="9" s="1"/>
  <c r="Q4" i="9" s="1"/>
  <c r="R4" i="9" s="1"/>
  <c r="S4" i="9" s="1"/>
  <c r="T4" i="9" s="1"/>
  <c r="U4" i="9" s="1"/>
  <c r="V4" i="9" s="1"/>
  <c r="W4" i="9" s="1"/>
  <c r="X4" i="9" s="1"/>
  <c r="Y4" i="9" s="1"/>
  <c r="Z4" i="9" s="1"/>
  <c r="AA4" i="9" s="1"/>
  <c r="AB4" i="9" s="1"/>
  <c r="E3" i="9"/>
  <c r="F3" i="9" s="1"/>
  <c r="G3" i="9" s="1"/>
  <c r="E2" i="9"/>
  <c r="E29" i="9" s="1"/>
  <c r="E1" i="9"/>
  <c r="F1" i="9" s="1"/>
  <c r="G1" i="9" s="1"/>
  <c r="H1" i="9" s="1"/>
  <c r="I1" i="9" s="1"/>
  <c r="J1" i="9" s="1"/>
  <c r="K1" i="9" s="1"/>
  <c r="L1" i="9" s="1"/>
  <c r="M1" i="9" s="1"/>
  <c r="N1" i="9" s="1"/>
  <c r="O1" i="9" s="1"/>
  <c r="P1" i="9" s="1"/>
  <c r="Q1" i="9" s="1"/>
  <c r="R1" i="9" s="1"/>
  <c r="S1" i="9" s="1"/>
  <c r="T1" i="9" s="1"/>
  <c r="U1" i="9" s="1"/>
  <c r="V1" i="9" s="1"/>
  <c r="W1" i="9" s="1"/>
  <c r="X1" i="9" s="1"/>
  <c r="Y1" i="9" s="1"/>
  <c r="Z1" i="9" s="1"/>
  <c r="AA1" i="9" s="1"/>
  <c r="AB1" i="9" s="1"/>
  <c r="D30" i="9" l="1"/>
  <c r="E21" i="10"/>
  <c r="D30" i="10"/>
  <c r="E61" i="11"/>
  <c r="D61" i="11"/>
  <c r="D61" i="12"/>
  <c r="D15" i="12"/>
  <c r="D17" i="12" s="1"/>
  <c r="D32" i="12" s="1"/>
  <c r="D66" i="12" s="1"/>
  <c r="D15" i="11"/>
  <c r="D17" i="11" s="1"/>
  <c r="D32" i="11" s="1"/>
  <c r="D66" i="11" s="1"/>
  <c r="G3" i="12"/>
  <c r="G11" i="12"/>
  <c r="D47" i="12"/>
  <c r="D48" i="12"/>
  <c r="E61" i="12"/>
  <c r="F20" i="12"/>
  <c r="F21" i="12" s="1"/>
  <c r="F61" i="12"/>
  <c r="E26" i="12"/>
  <c r="F26" i="12" s="1"/>
  <c r="E28" i="12"/>
  <c r="F28" i="12" s="1"/>
  <c r="E48" i="12"/>
  <c r="F7" i="12"/>
  <c r="F14" i="12" s="1"/>
  <c r="F48" i="12"/>
  <c r="D60" i="12"/>
  <c r="E23" i="12"/>
  <c r="E24" i="12" s="1"/>
  <c r="E25" i="12"/>
  <c r="E27" i="12"/>
  <c r="E29" i="12"/>
  <c r="F25" i="12"/>
  <c r="F27" i="12"/>
  <c r="F29" i="12"/>
  <c r="G2" i="12"/>
  <c r="E10" i="12"/>
  <c r="E15" i="12" s="1"/>
  <c r="E12" i="12"/>
  <c r="F12" i="12" s="1"/>
  <c r="F16" i="12" s="1"/>
  <c r="D47" i="11"/>
  <c r="D48" i="11"/>
  <c r="D67" i="11" s="1"/>
  <c r="E14" i="11"/>
  <c r="F3" i="11"/>
  <c r="E26" i="11"/>
  <c r="E28" i="11"/>
  <c r="E48" i="11"/>
  <c r="E67" i="11" s="1"/>
  <c r="F11" i="11"/>
  <c r="D60" i="11"/>
  <c r="E23" i="11"/>
  <c r="E24" i="11" s="1"/>
  <c r="E25" i="11"/>
  <c r="E27" i="11"/>
  <c r="E29" i="11"/>
  <c r="F2" i="11"/>
  <c r="E8" i="11"/>
  <c r="F8" i="11" s="1"/>
  <c r="G8" i="11" s="1"/>
  <c r="H8" i="11" s="1"/>
  <c r="I8" i="11" s="1"/>
  <c r="J8" i="11" s="1"/>
  <c r="K8" i="11" s="1"/>
  <c r="L8" i="11" s="1"/>
  <c r="M8" i="11" s="1"/>
  <c r="N8" i="11" s="1"/>
  <c r="O8" i="11" s="1"/>
  <c r="P8" i="11" s="1"/>
  <c r="Q8" i="11" s="1"/>
  <c r="R8" i="11" s="1"/>
  <c r="S8" i="11" s="1"/>
  <c r="T8" i="11" s="1"/>
  <c r="U8" i="11" s="1"/>
  <c r="V8" i="11" s="1"/>
  <c r="W8" i="11" s="1"/>
  <c r="X8" i="11" s="1"/>
  <c r="Y8" i="11" s="1"/>
  <c r="Z8" i="11" s="1"/>
  <c r="AA8" i="11" s="1"/>
  <c r="AB8" i="11" s="1"/>
  <c r="E10" i="11"/>
  <c r="E12" i="11"/>
  <c r="E16" i="11" s="1"/>
  <c r="D61" i="10"/>
  <c r="D17" i="10"/>
  <c r="D32" i="10" s="1"/>
  <c r="D66" i="10" s="1"/>
  <c r="D47" i="10"/>
  <c r="D48" i="10"/>
  <c r="E61" i="10"/>
  <c r="F20" i="10"/>
  <c r="F21" i="10" s="1"/>
  <c r="F61" i="10"/>
  <c r="E26" i="10"/>
  <c r="F26" i="10" s="1"/>
  <c r="E28" i="10"/>
  <c r="F28" i="10" s="1"/>
  <c r="E48" i="10"/>
  <c r="E7" i="10"/>
  <c r="F48" i="10"/>
  <c r="G3" i="10"/>
  <c r="G11" i="10"/>
  <c r="D60" i="10"/>
  <c r="E23" i="10"/>
  <c r="E24" i="10" s="1"/>
  <c r="E25" i="10"/>
  <c r="E27" i="10"/>
  <c r="E29" i="10"/>
  <c r="F25" i="10"/>
  <c r="F27" i="10"/>
  <c r="F29" i="10"/>
  <c r="E8" i="10"/>
  <c r="E10" i="10"/>
  <c r="F10" i="10" s="1"/>
  <c r="E12" i="10"/>
  <c r="F12" i="10" s="1"/>
  <c r="F16" i="10" s="1"/>
  <c r="G2" i="10"/>
  <c r="D60" i="9"/>
  <c r="D63" i="9" s="1"/>
  <c r="D62" i="9" s="1"/>
  <c r="D64" i="9" s="1"/>
  <c r="E60" i="9" s="1"/>
  <c r="E63" i="9" s="1"/>
  <c r="D44" i="9"/>
  <c r="D48" i="9" s="1"/>
  <c r="H40" i="9" s="1"/>
  <c r="E26" i="9"/>
  <c r="E28" i="9"/>
  <c r="E7" i="9"/>
  <c r="E14" i="9" s="1"/>
  <c r="E61" i="9"/>
  <c r="D17" i="9"/>
  <c r="E10" i="9"/>
  <c r="H3" i="9"/>
  <c r="F5" i="9"/>
  <c r="G5" i="9" s="1"/>
  <c r="H5" i="9" s="1"/>
  <c r="I5" i="9" s="1"/>
  <c r="J5" i="9" s="1"/>
  <c r="K5" i="9" s="1"/>
  <c r="L5" i="9" s="1"/>
  <c r="M5" i="9" s="1"/>
  <c r="N5" i="9" s="1"/>
  <c r="O5" i="9" s="1"/>
  <c r="P5" i="9" s="1"/>
  <c r="Q5" i="9" s="1"/>
  <c r="R5" i="9" s="1"/>
  <c r="S5" i="9" s="1"/>
  <c r="T5" i="9" s="1"/>
  <c r="U5" i="9" s="1"/>
  <c r="V5" i="9" s="1"/>
  <c r="W5" i="9" s="1"/>
  <c r="X5" i="9" s="1"/>
  <c r="Y5" i="9" s="1"/>
  <c r="Z5" i="9" s="1"/>
  <c r="AA5" i="9" s="1"/>
  <c r="AB5" i="9" s="1"/>
  <c r="F11" i="9"/>
  <c r="E23" i="9"/>
  <c r="E24" i="9" s="1"/>
  <c r="F2" i="9"/>
  <c r="E8" i="9"/>
  <c r="F8" i="9" s="1"/>
  <c r="G8" i="9" s="1"/>
  <c r="H8" i="9" s="1"/>
  <c r="I8" i="9" s="1"/>
  <c r="J8" i="9" s="1"/>
  <c r="K8" i="9" s="1"/>
  <c r="L8" i="9" s="1"/>
  <c r="M8" i="9" s="1"/>
  <c r="N8" i="9" s="1"/>
  <c r="O8" i="9" s="1"/>
  <c r="P8" i="9" s="1"/>
  <c r="Q8" i="9" s="1"/>
  <c r="R8" i="9" s="1"/>
  <c r="S8" i="9" s="1"/>
  <c r="T8" i="9" s="1"/>
  <c r="U8" i="9" s="1"/>
  <c r="V8" i="9" s="1"/>
  <c r="W8" i="9" s="1"/>
  <c r="X8" i="9" s="1"/>
  <c r="Y8" i="9" s="1"/>
  <c r="Z8" i="9" s="1"/>
  <c r="AA8" i="9" s="1"/>
  <c r="AB8" i="9" s="1"/>
  <c r="E12" i="9"/>
  <c r="E16" i="9" s="1"/>
  <c r="E20" i="9"/>
  <c r="E21" i="9" s="1"/>
  <c r="E27" i="9"/>
  <c r="B7" i="3"/>
  <c r="B6" i="3"/>
  <c r="C6" i="3" s="1"/>
  <c r="D6" i="3" s="1"/>
  <c r="E6" i="3" s="1"/>
  <c r="F6" i="3" s="1"/>
  <c r="G6" i="3" s="1"/>
  <c r="H6" i="3" s="1"/>
  <c r="I6" i="3" s="1"/>
  <c r="J6" i="3" s="1"/>
  <c r="K6" i="3" s="1"/>
  <c r="L6" i="3" s="1"/>
  <c r="M6" i="3" s="1"/>
  <c r="N6" i="3" s="1"/>
  <c r="O6" i="3" s="1"/>
  <c r="P6" i="3" s="1"/>
  <c r="Q6" i="3" s="1"/>
  <c r="R6" i="3" s="1"/>
  <c r="S6" i="3" s="1"/>
  <c r="T6" i="3" s="1"/>
  <c r="U6" i="3" s="1"/>
  <c r="V6" i="3" s="1"/>
  <c r="W6" i="3" s="1"/>
  <c r="X6" i="3" s="1"/>
  <c r="Y6" i="3" s="1"/>
  <c r="Z6" i="3" s="1"/>
  <c r="B5" i="3"/>
  <c r="B4" i="3"/>
  <c r="C4" i="3" s="1"/>
  <c r="D4" i="3" s="1"/>
  <c r="E4" i="3" s="1"/>
  <c r="F4" i="3" s="1"/>
  <c r="G4" i="3" s="1"/>
  <c r="H4" i="3" s="1"/>
  <c r="I4" i="3" s="1"/>
  <c r="J4" i="3" s="1"/>
  <c r="K4" i="3" s="1"/>
  <c r="L4" i="3" s="1"/>
  <c r="M4" i="3" s="1"/>
  <c r="N4" i="3" s="1"/>
  <c r="O4" i="3" s="1"/>
  <c r="P4" i="3" s="1"/>
  <c r="Q4" i="3" s="1"/>
  <c r="R4" i="3" s="1"/>
  <c r="S4" i="3" s="1"/>
  <c r="T4" i="3" s="1"/>
  <c r="U4" i="3" s="1"/>
  <c r="V4" i="3" s="1"/>
  <c r="W4" i="3" s="1"/>
  <c r="X4" i="3" s="1"/>
  <c r="Y4" i="3" s="1"/>
  <c r="Z4" i="3" s="1"/>
  <c r="B3" i="3"/>
  <c r="C3" i="3" s="1"/>
  <c r="D3" i="3" s="1"/>
  <c r="E3" i="3" s="1"/>
  <c r="T60" i="3"/>
  <c r="S60" i="3"/>
  <c r="Q60" i="3"/>
  <c r="P60" i="3"/>
  <c r="J60" i="3"/>
  <c r="D60" i="3"/>
  <c r="Z57" i="3"/>
  <c r="Y57" i="3"/>
  <c r="X57" i="3"/>
  <c r="W57" i="3"/>
  <c r="V57" i="3"/>
  <c r="U57" i="3"/>
  <c r="T57" i="3"/>
  <c r="S57" i="3"/>
  <c r="R57" i="3"/>
  <c r="Q57" i="3"/>
  <c r="Z56" i="3"/>
  <c r="Y56" i="3"/>
  <c r="X56" i="3"/>
  <c r="W56" i="3"/>
  <c r="V56" i="3"/>
  <c r="U56" i="3"/>
  <c r="T56" i="3"/>
  <c r="S56" i="3"/>
  <c r="R56" i="3"/>
  <c r="Q56" i="3"/>
  <c r="Z55" i="3"/>
  <c r="Y55" i="3"/>
  <c r="X55" i="3"/>
  <c r="W55" i="3"/>
  <c r="V55" i="3"/>
  <c r="U55" i="3"/>
  <c r="T55" i="3"/>
  <c r="S55" i="3"/>
  <c r="R55" i="3"/>
  <c r="Q55" i="3"/>
  <c r="Z54" i="3"/>
  <c r="Y54" i="3"/>
  <c r="Y60" i="3" s="1"/>
  <c r="X54" i="3"/>
  <c r="X60" i="3" s="1"/>
  <c r="W54" i="3"/>
  <c r="W60" i="3" s="1"/>
  <c r="V54" i="3"/>
  <c r="V60" i="3" s="1"/>
  <c r="U54" i="3"/>
  <c r="U60" i="3" s="1"/>
  <c r="T54" i="3"/>
  <c r="S54" i="3"/>
  <c r="R54" i="3"/>
  <c r="Q54" i="3"/>
  <c r="P54" i="3"/>
  <c r="O54" i="3"/>
  <c r="O60" i="3" s="1"/>
  <c r="N54" i="3"/>
  <c r="M54" i="3"/>
  <c r="M60" i="3" s="1"/>
  <c r="L54" i="3"/>
  <c r="L60" i="3" s="1"/>
  <c r="K54" i="3"/>
  <c r="J54" i="3"/>
  <c r="I54" i="3"/>
  <c r="H54" i="3"/>
  <c r="G54" i="3"/>
  <c r="G60" i="3" s="1"/>
  <c r="F54" i="3"/>
  <c r="F60" i="3" s="1"/>
  <c r="E54" i="3"/>
  <c r="D54" i="3"/>
  <c r="Z53" i="3"/>
  <c r="Y53" i="3"/>
  <c r="X53" i="3"/>
  <c r="W53" i="3"/>
  <c r="V53" i="3"/>
  <c r="U53" i="3"/>
  <c r="T53" i="3"/>
  <c r="S53" i="3"/>
  <c r="R53" i="3"/>
  <c r="Q53" i="3"/>
  <c r="Z44" i="3"/>
  <c r="Y44" i="3"/>
  <c r="X44" i="3"/>
  <c r="W44" i="3"/>
  <c r="V44" i="3"/>
  <c r="U44" i="3"/>
  <c r="T44" i="3"/>
  <c r="S44" i="3"/>
  <c r="R44" i="3"/>
  <c r="Q44" i="3"/>
  <c r="Z43" i="3"/>
  <c r="Y43" i="3"/>
  <c r="X43" i="3"/>
  <c r="W43" i="3"/>
  <c r="V43" i="3"/>
  <c r="U43" i="3"/>
  <c r="T43" i="3"/>
  <c r="S43" i="3"/>
  <c r="R43" i="3"/>
  <c r="Q43" i="3"/>
  <c r="Z42" i="3"/>
  <c r="Y42" i="3"/>
  <c r="X42" i="3"/>
  <c r="W42" i="3"/>
  <c r="V42" i="3"/>
  <c r="U42" i="3"/>
  <c r="T42" i="3"/>
  <c r="S42" i="3"/>
  <c r="R42" i="3"/>
  <c r="Q42" i="3"/>
  <c r="Z41" i="3"/>
  <c r="Z60" i="3" s="1"/>
  <c r="Y41" i="3"/>
  <c r="X41" i="3"/>
  <c r="W41" i="3"/>
  <c r="V41" i="3"/>
  <c r="U41" i="3"/>
  <c r="T41" i="3"/>
  <c r="S41" i="3"/>
  <c r="R41" i="3"/>
  <c r="R60" i="3" s="1"/>
  <c r="Q41" i="3"/>
  <c r="P41" i="3"/>
  <c r="O41" i="3"/>
  <c r="N41" i="3"/>
  <c r="M41" i="3"/>
  <c r="L41" i="3"/>
  <c r="K41" i="3"/>
  <c r="J41" i="3"/>
  <c r="I41" i="3"/>
  <c r="H41" i="3"/>
  <c r="H60" i="3" s="1"/>
  <c r="G41" i="3"/>
  <c r="F41" i="3"/>
  <c r="E41" i="3"/>
  <c r="D41" i="3"/>
  <c r="Z40" i="3"/>
  <c r="Y40" i="3"/>
  <c r="X40" i="3"/>
  <c r="W40" i="3"/>
  <c r="V40" i="3"/>
  <c r="U40" i="3"/>
  <c r="T40" i="3"/>
  <c r="S40" i="3"/>
  <c r="R40" i="3"/>
  <c r="Q40" i="3"/>
  <c r="D27" i="3"/>
  <c r="E27" i="3" s="1"/>
  <c r="F27" i="3" s="1"/>
  <c r="G27" i="3" s="1"/>
  <c r="H27" i="3" s="1"/>
  <c r="I27" i="3" s="1"/>
  <c r="J27" i="3" s="1"/>
  <c r="K27" i="3" s="1"/>
  <c r="L27" i="3" s="1"/>
  <c r="M27" i="3" s="1"/>
  <c r="N27" i="3" s="1"/>
  <c r="O27" i="3" s="1"/>
  <c r="P27" i="3" s="1"/>
  <c r="Q27" i="3" s="1"/>
  <c r="R27" i="3" s="1"/>
  <c r="S27" i="3" s="1"/>
  <c r="T27" i="3" s="1"/>
  <c r="U27" i="3" s="1"/>
  <c r="V27" i="3" s="1"/>
  <c r="W27" i="3" s="1"/>
  <c r="X27" i="3" s="1"/>
  <c r="Y27" i="3" s="1"/>
  <c r="Z27" i="3" s="1"/>
  <c r="D26" i="3"/>
  <c r="E26" i="3" s="1"/>
  <c r="F26" i="3" s="1"/>
  <c r="G26" i="3" s="1"/>
  <c r="H26" i="3" s="1"/>
  <c r="I26" i="3" s="1"/>
  <c r="J26" i="3" s="1"/>
  <c r="K26" i="3" s="1"/>
  <c r="L26" i="3" s="1"/>
  <c r="M26" i="3" s="1"/>
  <c r="N26" i="3" s="1"/>
  <c r="O26" i="3" s="1"/>
  <c r="P26" i="3" s="1"/>
  <c r="Q26" i="3" s="1"/>
  <c r="R26" i="3" s="1"/>
  <c r="S26" i="3" s="1"/>
  <c r="T26" i="3" s="1"/>
  <c r="U26" i="3" s="1"/>
  <c r="V26" i="3" s="1"/>
  <c r="W26" i="3" s="1"/>
  <c r="X26" i="3" s="1"/>
  <c r="Y26" i="3" s="1"/>
  <c r="Z26" i="3" s="1"/>
  <c r="D25" i="3"/>
  <c r="E25" i="3" s="1"/>
  <c r="F25" i="3" s="1"/>
  <c r="G25" i="3" s="1"/>
  <c r="H25" i="3" s="1"/>
  <c r="I25" i="3" s="1"/>
  <c r="J25" i="3" s="1"/>
  <c r="K25" i="3" s="1"/>
  <c r="L25" i="3" s="1"/>
  <c r="M25" i="3" s="1"/>
  <c r="N25" i="3" s="1"/>
  <c r="O25" i="3" s="1"/>
  <c r="P25" i="3" s="1"/>
  <c r="Q25" i="3" s="1"/>
  <c r="R25" i="3" s="1"/>
  <c r="S25" i="3" s="1"/>
  <c r="T25" i="3" s="1"/>
  <c r="U25" i="3" s="1"/>
  <c r="V25" i="3" s="1"/>
  <c r="W25" i="3" s="1"/>
  <c r="X25" i="3" s="1"/>
  <c r="Y25" i="3" s="1"/>
  <c r="Z25" i="3" s="1"/>
  <c r="D24" i="3"/>
  <c r="E23" i="3"/>
  <c r="F23" i="3" s="1"/>
  <c r="D23" i="3"/>
  <c r="D22" i="3"/>
  <c r="E22" i="3" s="1"/>
  <c r="F22" i="3" s="1"/>
  <c r="G22" i="3" s="1"/>
  <c r="H22" i="3" s="1"/>
  <c r="I22" i="3" s="1"/>
  <c r="J22" i="3" s="1"/>
  <c r="K22" i="3" s="1"/>
  <c r="L22" i="3" s="1"/>
  <c r="M22" i="3" s="1"/>
  <c r="N22" i="3" s="1"/>
  <c r="O22" i="3" s="1"/>
  <c r="P22" i="3" s="1"/>
  <c r="Q22" i="3" s="1"/>
  <c r="R22" i="3" s="1"/>
  <c r="S22" i="3" s="1"/>
  <c r="T22" i="3" s="1"/>
  <c r="U22" i="3" s="1"/>
  <c r="V22" i="3" s="1"/>
  <c r="W22" i="3" s="1"/>
  <c r="X22" i="3" s="1"/>
  <c r="Y22" i="3" s="1"/>
  <c r="Z22" i="3" s="1"/>
  <c r="D20" i="3"/>
  <c r="E20" i="3" s="1"/>
  <c r="F20" i="3" s="1"/>
  <c r="G20" i="3" s="1"/>
  <c r="H20" i="3" s="1"/>
  <c r="I20" i="3" s="1"/>
  <c r="J20" i="3" s="1"/>
  <c r="K20" i="3" s="1"/>
  <c r="L20" i="3" s="1"/>
  <c r="M20" i="3" s="1"/>
  <c r="N20" i="3" s="1"/>
  <c r="O20" i="3" s="1"/>
  <c r="P20" i="3" s="1"/>
  <c r="Q20" i="3" s="1"/>
  <c r="R20" i="3" s="1"/>
  <c r="S20" i="3" s="1"/>
  <c r="T20" i="3" s="1"/>
  <c r="U20" i="3" s="1"/>
  <c r="V20" i="3" s="1"/>
  <c r="W20" i="3" s="1"/>
  <c r="X20" i="3" s="1"/>
  <c r="Y20" i="3" s="1"/>
  <c r="Z20" i="3" s="1"/>
  <c r="C28" i="3"/>
  <c r="D28" i="3" s="1"/>
  <c r="E28" i="3" s="1"/>
  <c r="F28" i="3" s="1"/>
  <c r="C27" i="3"/>
  <c r="C26" i="3"/>
  <c r="C25" i="3"/>
  <c r="C23" i="3"/>
  <c r="C20" i="3"/>
  <c r="C12" i="3"/>
  <c r="D12" i="3" s="1"/>
  <c r="E12" i="3" s="1"/>
  <c r="F12" i="3" s="1"/>
  <c r="G12" i="3" s="1"/>
  <c r="H12" i="3" s="1"/>
  <c r="I12" i="3" s="1"/>
  <c r="J12" i="3" s="1"/>
  <c r="K12" i="3" s="1"/>
  <c r="L12" i="3" s="1"/>
  <c r="M12" i="3" s="1"/>
  <c r="N12" i="3" s="1"/>
  <c r="O12" i="3" s="1"/>
  <c r="P12" i="3" s="1"/>
  <c r="Q12" i="3" s="1"/>
  <c r="R12" i="3" s="1"/>
  <c r="S12" i="3" s="1"/>
  <c r="T12" i="3" s="1"/>
  <c r="U12" i="3" s="1"/>
  <c r="V12" i="3" s="1"/>
  <c r="W12" i="3" s="1"/>
  <c r="X12" i="3" s="1"/>
  <c r="Y12" i="3" s="1"/>
  <c r="Z12" i="3" s="1"/>
  <c r="B54" i="3"/>
  <c r="B53" i="3"/>
  <c r="B56" i="3" s="1"/>
  <c r="B55" i="3" s="1"/>
  <c r="B57" i="3" s="1"/>
  <c r="B41" i="3"/>
  <c r="B40" i="3"/>
  <c r="B43" i="3" s="1"/>
  <c r="B24" i="3"/>
  <c r="C22" i="3"/>
  <c r="B21" i="3"/>
  <c r="C21" i="3" s="1"/>
  <c r="D21" i="3" s="1"/>
  <c r="E21" i="3" s="1"/>
  <c r="F21" i="3" s="1"/>
  <c r="G21" i="3" s="1"/>
  <c r="H21" i="3" s="1"/>
  <c r="I21" i="3" s="1"/>
  <c r="J21" i="3" s="1"/>
  <c r="K21" i="3" s="1"/>
  <c r="L21" i="3" s="1"/>
  <c r="M21" i="3" s="1"/>
  <c r="N21" i="3" s="1"/>
  <c r="O21" i="3" s="1"/>
  <c r="P21" i="3" s="1"/>
  <c r="Q21" i="3" s="1"/>
  <c r="R21" i="3" s="1"/>
  <c r="S21" i="3" s="1"/>
  <c r="T21" i="3" s="1"/>
  <c r="U21" i="3" s="1"/>
  <c r="V21" i="3" s="1"/>
  <c r="W21" i="3" s="1"/>
  <c r="X21" i="3" s="1"/>
  <c r="Y21" i="3" s="1"/>
  <c r="Z21" i="3" s="1"/>
  <c r="C19" i="3"/>
  <c r="D19" i="3" s="1"/>
  <c r="E19" i="3" s="1"/>
  <c r="F19" i="3" s="1"/>
  <c r="G19" i="3" s="1"/>
  <c r="H19" i="3" s="1"/>
  <c r="I19" i="3" s="1"/>
  <c r="J19" i="3" s="1"/>
  <c r="K19" i="3" s="1"/>
  <c r="L19" i="3" s="1"/>
  <c r="M19" i="3" s="1"/>
  <c r="N19" i="3" s="1"/>
  <c r="O19" i="3" s="1"/>
  <c r="P19" i="3" s="1"/>
  <c r="Q19" i="3" s="1"/>
  <c r="R19" i="3" s="1"/>
  <c r="S19" i="3" s="1"/>
  <c r="T19" i="3" s="1"/>
  <c r="U19" i="3" s="1"/>
  <c r="V19" i="3" s="1"/>
  <c r="W19" i="3" s="1"/>
  <c r="X19" i="3" s="1"/>
  <c r="Y19" i="3" s="1"/>
  <c r="Z19" i="3" s="1"/>
  <c r="B16" i="3"/>
  <c r="C11" i="3"/>
  <c r="D11" i="3" s="1"/>
  <c r="C9" i="3"/>
  <c r="D9" i="3" s="1"/>
  <c r="E9" i="3" s="1"/>
  <c r="F9" i="3" s="1"/>
  <c r="G9" i="3" s="1"/>
  <c r="H9" i="3" s="1"/>
  <c r="I9" i="3" s="1"/>
  <c r="J9" i="3" s="1"/>
  <c r="K9" i="3" s="1"/>
  <c r="L9" i="3" s="1"/>
  <c r="M9" i="3" s="1"/>
  <c r="N9" i="3" s="1"/>
  <c r="O9" i="3" s="1"/>
  <c r="P9" i="3" s="1"/>
  <c r="Q9" i="3" s="1"/>
  <c r="R9" i="3" s="1"/>
  <c r="S9" i="3" s="1"/>
  <c r="T9" i="3" s="1"/>
  <c r="U9" i="3" s="1"/>
  <c r="V9" i="3" s="1"/>
  <c r="W9" i="3" s="1"/>
  <c r="X9" i="3" s="1"/>
  <c r="Y9" i="3" s="1"/>
  <c r="Z9" i="3" s="1"/>
  <c r="C2" i="3"/>
  <c r="D1" i="3"/>
  <c r="E1" i="3" s="1"/>
  <c r="F1" i="3" s="1"/>
  <c r="G1" i="3" s="1"/>
  <c r="H1" i="3" s="1"/>
  <c r="I1" i="3" s="1"/>
  <c r="J1" i="3" s="1"/>
  <c r="K1" i="3" s="1"/>
  <c r="L1" i="3" s="1"/>
  <c r="M1" i="3" s="1"/>
  <c r="N1" i="3" s="1"/>
  <c r="O1" i="3" s="1"/>
  <c r="P1" i="3" s="1"/>
  <c r="Q1" i="3" s="1"/>
  <c r="R1" i="3" s="1"/>
  <c r="S1" i="3" s="1"/>
  <c r="T1" i="3" s="1"/>
  <c r="U1" i="3" s="1"/>
  <c r="V1" i="3" s="1"/>
  <c r="W1" i="3" s="1"/>
  <c r="X1" i="3" s="1"/>
  <c r="Y1" i="3" s="1"/>
  <c r="Z1" i="3" s="1"/>
  <c r="C1" i="3"/>
  <c r="E30" i="9" l="1"/>
  <c r="F67" i="12"/>
  <c r="E67" i="12"/>
  <c r="D68" i="11"/>
  <c r="H2" i="12"/>
  <c r="G29" i="12"/>
  <c r="G27" i="12"/>
  <c r="G25" i="12"/>
  <c r="G7" i="12"/>
  <c r="G14" i="12" s="1"/>
  <c r="G12" i="12"/>
  <c r="G16" i="12" s="1"/>
  <c r="G48" i="12"/>
  <c r="G28" i="12"/>
  <c r="G26" i="12"/>
  <c r="G61" i="12"/>
  <c r="G67" i="12" s="1"/>
  <c r="G20" i="12"/>
  <c r="G21" i="12" s="1"/>
  <c r="E16" i="12"/>
  <c r="E17" i="12" s="1"/>
  <c r="E32" i="12" s="1"/>
  <c r="E66" i="12" s="1"/>
  <c r="E68" i="12" s="1"/>
  <c r="H40" i="12"/>
  <c r="F30" i="12"/>
  <c r="D63" i="12"/>
  <c r="D62" i="12" s="1"/>
  <c r="D64" i="12" s="1"/>
  <c r="E60" i="12" s="1"/>
  <c r="D50" i="12"/>
  <c r="D49" i="12" s="1"/>
  <c r="D51" i="12" s="1"/>
  <c r="E47" i="12" s="1"/>
  <c r="H11" i="12"/>
  <c r="D67" i="12"/>
  <c r="D68" i="12" s="1"/>
  <c r="E30" i="12"/>
  <c r="H3" i="12"/>
  <c r="F10" i="12"/>
  <c r="F15" i="12" s="1"/>
  <c r="F17" i="12" s="1"/>
  <c r="F32" i="12" s="1"/>
  <c r="F66" i="12" s="1"/>
  <c r="F68" i="12" s="1"/>
  <c r="F23" i="12"/>
  <c r="F24" i="12" s="1"/>
  <c r="B8" i="3"/>
  <c r="C8" i="3" s="1"/>
  <c r="D8" i="3" s="1"/>
  <c r="E8" i="3" s="1"/>
  <c r="F8" i="3" s="1"/>
  <c r="G8" i="3" s="1"/>
  <c r="H8" i="3" s="1"/>
  <c r="I8" i="3" s="1"/>
  <c r="J8" i="3" s="1"/>
  <c r="K8" i="3" s="1"/>
  <c r="L8" i="3" s="1"/>
  <c r="M8" i="3" s="1"/>
  <c r="N8" i="3" s="1"/>
  <c r="O8" i="3" s="1"/>
  <c r="P8" i="3" s="1"/>
  <c r="Q8" i="3" s="1"/>
  <c r="R8" i="3" s="1"/>
  <c r="S8" i="3" s="1"/>
  <c r="T8" i="3" s="1"/>
  <c r="U8" i="3" s="1"/>
  <c r="V8" i="3" s="1"/>
  <c r="W8" i="3" s="1"/>
  <c r="X8" i="3" s="1"/>
  <c r="Y8" i="3" s="1"/>
  <c r="Z8" i="3" s="1"/>
  <c r="C5" i="3"/>
  <c r="D5" i="3" s="1"/>
  <c r="E5" i="3" s="1"/>
  <c r="F5" i="3" s="1"/>
  <c r="G5" i="3" s="1"/>
  <c r="H5" i="3" s="1"/>
  <c r="I5" i="3" s="1"/>
  <c r="J5" i="3" s="1"/>
  <c r="K5" i="3" s="1"/>
  <c r="L5" i="3" s="1"/>
  <c r="M5" i="3" s="1"/>
  <c r="N5" i="3" s="1"/>
  <c r="O5" i="3" s="1"/>
  <c r="P5" i="3" s="1"/>
  <c r="Q5" i="3" s="1"/>
  <c r="R5" i="3" s="1"/>
  <c r="S5" i="3" s="1"/>
  <c r="T5" i="3" s="1"/>
  <c r="U5" i="3" s="1"/>
  <c r="V5" i="3" s="1"/>
  <c r="W5" i="3" s="1"/>
  <c r="X5" i="3" s="1"/>
  <c r="Y5" i="3" s="1"/>
  <c r="Z5" i="3" s="1"/>
  <c r="G11" i="11"/>
  <c r="E30" i="11"/>
  <c r="E15" i="11"/>
  <c r="E17" i="11" s="1"/>
  <c r="E32" i="11" s="1"/>
  <c r="E66" i="11" s="1"/>
  <c r="E68" i="11" s="1"/>
  <c r="G3" i="11"/>
  <c r="F12" i="11"/>
  <c r="F16" i="11" s="1"/>
  <c r="F10" i="11"/>
  <c r="F15" i="11" s="1"/>
  <c r="G2" i="11"/>
  <c r="F29" i="11"/>
  <c r="F27" i="11"/>
  <c r="F25" i="11"/>
  <c r="F23" i="11"/>
  <c r="F24" i="11" s="1"/>
  <c r="F7" i="11"/>
  <c r="F14" i="11" s="1"/>
  <c r="F48" i="11"/>
  <c r="F28" i="11"/>
  <c r="F26" i="11"/>
  <c r="F61" i="11"/>
  <c r="F20" i="11"/>
  <c r="F21" i="11" s="1"/>
  <c r="H40" i="11"/>
  <c r="D50" i="11"/>
  <c r="D49" i="11" s="1"/>
  <c r="D51" i="11" s="1"/>
  <c r="E47" i="11" s="1"/>
  <c r="D63" i="11"/>
  <c r="D62" i="11" s="1"/>
  <c r="D64" i="11" s="1"/>
  <c r="E60" i="11" s="1"/>
  <c r="F67" i="10"/>
  <c r="F8" i="10"/>
  <c r="E15" i="10"/>
  <c r="D63" i="10"/>
  <c r="D62" i="10" s="1"/>
  <c r="D64" i="10" s="1"/>
  <c r="E60" i="10" s="1"/>
  <c r="E67" i="10"/>
  <c r="H11" i="10"/>
  <c r="E16" i="10"/>
  <c r="H3" i="10"/>
  <c r="E30" i="10"/>
  <c r="H40" i="10"/>
  <c r="D50" i="10"/>
  <c r="D49" i="10" s="1"/>
  <c r="D51" i="10" s="1"/>
  <c r="E47" i="10" s="1"/>
  <c r="G29" i="10"/>
  <c r="G27" i="10"/>
  <c r="G25" i="10"/>
  <c r="G23" i="10"/>
  <c r="G24" i="10" s="1"/>
  <c r="G48" i="10"/>
  <c r="G28" i="10"/>
  <c r="G26" i="10"/>
  <c r="G61" i="10"/>
  <c r="G20" i="10"/>
  <c r="G21" i="10" s="1"/>
  <c r="H2" i="10"/>
  <c r="G10" i="10"/>
  <c r="G12" i="10"/>
  <c r="G16" i="10" s="1"/>
  <c r="F23" i="10"/>
  <c r="F24" i="10" s="1"/>
  <c r="F30" i="10" s="1"/>
  <c r="E14" i="10"/>
  <c r="F7" i="10"/>
  <c r="F14" i="10" s="1"/>
  <c r="D67" i="10"/>
  <c r="D68" i="10" s="1"/>
  <c r="D32" i="9"/>
  <c r="D66" i="9" s="1"/>
  <c r="D47" i="9"/>
  <c r="D50" i="9" s="1"/>
  <c r="D49" i="9" s="1"/>
  <c r="D51" i="9" s="1"/>
  <c r="E47" i="9" s="1"/>
  <c r="E50" i="9" s="1"/>
  <c r="E48" i="9"/>
  <c r="E67" i="9" s="1"/>
  <c r="D67" i="9"/>
  <c r="E62" i="9"/>
  <c r="E64" i="9" s="1"/>
  <c r="F60" i="9" s="1"/>
  <c r="F63" i="9" s="1"/>
  <c r="F10" i="9"/>
  <c r="E15" i="9"/>
  <c r="E17" i="9"/>
  <c r="G11" i="9"/>
  <c r="F23" i="9"/>
  <c r="F24" i="9" s="1"/>
  <c r="F20" i="9"/>
  <c r="F21" i="9" s="1"/>
  <c r="F12" i="9"/>
  <c r="F16" i="9" s="1"/>
  <c r="G2" i="9"/>
  <c r="F28" i="9"/>
  <c r="F26" i="9"/>
  <c r="F48" i="9"/>
  <c r="F27" i="9"/>
  <c r="F61" i="9"/>
  <c r="F29" i="9"/>
  <c r="F7" i="9"/>
  <c r="I3" i="9"/>
  <c r="C7" i="3"/>
  <c r="D7" i="3" s="1"/>
  <c r="E7" i="3" s="1"/>
  <c r="B10" i="3"/>
  <c r="B14" i="3"/>
  <c r="B29" i="3"/>
  <c r="D16" i="3"/>
  <c r="E11" i="3"/>
  <c r="F11" i="3" s="1"/>
  <c r="G11" i="3" s="1"/>
  <c r="F24" i="3"/>
  <c r="G23" i="3"/>
  <c r="F3" i="3"/>
  <c r="G28" i="3"/>
  <c r="F29" i="3"/>
  <c r="E60" i="3"/>
  <c r="I60" i="3"/>
  <c r="N60" i="3"/>
  <c r="K60" i="3"/>
  <c r="D29" i="3"/>
  <c r="E24" i="3"/>
  <c r="E29" i="3" s="1"/>
  <c r="D2" i="3"/>
  <c r="C41" i="3"/>
  <c r="C53" i="3"/>
  <c r="C56" i="3" s="1"/>
  <c r="B60" i="3"/>
  <c r="C54" i="3"/>
  <c r="C60" i="3" s="1"/>
  <c r="C16" i="3"/>
  <c r="C24" i="3"/>
  <c r="B42" i="3"/>
  <c r="B44" i="3" s="1"/>
  <c r="C40" i="3" s="1"/>
  <c r="F30" i="9" l="1"/>
  <c r="F67" i="11"/>
  <c r="B15" i="3"/>
  <c r="B17" i="3" s="1"/>
  <c r="B31" i="3" s="1"/>
  <c r="B59" i="3" s="1"/>
  <c r="B61" i="3" s="1"/>
  <c r="D68" i="9"/>
  <c r="E63" i="12"/>
  <c r="E62" i="12" s="1"/>
  <c r="E64" i="12" s="1"/>
  <c r="F60" i="12" s="1"/>
  <c r="E50" i="12"/>
  <c r="E49" i="12" s="1"/>
  <c r="E51" i="12" s="1"/>
  <c r="F47" i="12" s="1"/>
  <c r="G23" i="12"/>
  <c r="G24" i="12" s="1"/>
  <c r="I11" i="12"/>
  <c r="G30" i="12"/>
  <c r="I3" i="12"/>
  <c r="G10" i="12"/>
  <c r="G15" i="12" s="1"/>
  <c r="G17" i="12" s="1"/>
  <c r="G32" i="12" s="1"/>
  <c r="G66" i="12" s="1"/>
  <c r="G68" i="12" s="1"/>
  <c r="H29" i="12"/>
  <c r="H30" i="12" s="1"/>
  <c r="H27" i="12"/>
  <c r="H25" i="12"/>
  <c r="H23" i="12"/>
  <c r="H24" i="12" s="1"/>
  <c r="I2" i="12"/>
  <c r="H12" i="12"/>
  <c r="H16" i="12" s="1"/>
  <c r="H48" i="12"/>
  <c r="H28" i="12"/>
  <c r="H26" i="12"/>
  <c r="H7" i="12"/>
  <c r="H14" i="12" s="1"/>
  <c r="H61" i="12"/>
  <c r="H20" i="12"/>
  <c r="H21" i="12" s="1"/>
  <c r="E63" i="11"/>
  <c r="E62" i="11" s="1"/>
  <c r="E64" i="11" s="1"/>
  <c r="F60" i="11" s="1"/>
  <c r="F17" i="11"/>
  <c r="E50" i="11"/>
  <c r="E49" i="11" s="1"/>
  <c r="E51" i="11" s="1"/>
  <c r="F47" i="11" s="1"/>
  <c r="H3" i="11"/>
  <c r="G16" i="11"/>
  <c r="H11" i="11"/>
  <c r="G29" i="11"/>
  <c r="G30" i="11" s="1"/>
  <c r="G27" i="11"/>
  <c r="G25" i="11"/>
  <c r="G23" i="11"/>
  <c r="G24" i="11" s="1"/>
  <c r="G7" i="11"/>
  <c r="G14" i="11" s="1"/>
  <c r="G48" i="11"/>
  <c r="G28" i="11"/>
  <c r="G26" i="11"/>
  <c r="G61" i="11"/>
  <c r="G20" i="11"/>
  <c r="G21" i="11" s="1"/>
  <c r="H2" i="11"/>
  <c r="G10" i="11"/>
  <c r="G15" i="11" s="1"/>
  <c r="G12" i="11"/>
  <c r="F30" i="11"/>
  <c r="G67" i="10"/>
  <c r="E50" i="10"/>
  <c r="E49" i="10" s="1"/>
  <c r="E51" i="10" s="1"/>
  <c r="F47" i="10" s="1"/>
  <c r="E63" i="10"/>
  <c r="E62" i="10" s="1"/>
  <c r="E64" i="10" s="1"/>
  <c r="F60" i="10" s="1"/>
  <c r="I3" i="10"/>
  <c r="G7" i="10"/>
  <c r="G14" i="10" s="1"/>
  <c r="E17" i="10"/>
  <c r="E32" i="10" s="1"/>
  <c r="E66" i="10" s="1"/>
  <c r="E68" i="10" s="1"/>
  <c r="H16" i="10"/>
  <c r="I11" i="10"/>
  <c r="G30" i="10"/>
  <c r="H29" i="10"/>
  <c r="H27" i="10"/>
  <c r="H25" i="10"/>
  <c r="H23" i="10"/>
  <c r="H24" i="10" s="1"/>
  <c r="H48" i="10"/>
  <c r="H28" i="10"/>
  <c r="H26" i="10"/>
  <c r="H61" i="10"/>
  <c r="H20" i="10"/>
  <c r="H21" i="10" s="1"/>
  <c r="I2" i="10"/>
  <c r="H10" i="10"/>
  <c r="H12" i="10"/>
  <c r="F15" i="10"/>
  <c r="F17" i="10" s="1"/>
  <c r="F32" i="10" s="1"/>
  <c r="F66" i="10" s="1"/>
  <c r="F68" i="10" s="1"/>
  <c r="G8" i="10"/>
  <c r="E49" i="9"/>
  <c r="E51" i="9" s="1"/>
  <c r="F47" i="9" s="1"/>
  <c r="F50" i="9" s="1"/>
  <c r="F49" i="9" s="1"/>
  <c r="F51" i="9" s="1"/>
  <c r="G47" i="9" s="1"/>
  <c r="E32" i="9"/>
  <c r="E66" i="9" s="1"/>
  <c r="E68" i="9" s="1"/>
  <c r="G10" i="9"/>
  <c r="F67" i="9"/>
  <c r="F62" i="9"/>
  <c r="F64" i="9" s="1"/>
  <c r="G60" i="9" s="1"/>
  <c r="G63" i="9" s="1"/>
  <c r="J3" i="9"/>
  <c r="F15" i="9"/>
  <c r="F14" i="9"/>
  <c r="H11" i="9"/>
  <c r="G20" i="9"/>
  <c r="G21" i="9" s="1"/>
  <c r="G12" i="9"/>
  <c r="G16" i="9" s="1"/>
  <c r="H2" i="9"/>
  <c r="G28" i="9"/>
  <c r="G26" i="9"/>
  <c r="G23" i="9"/>
  <c r="G24" i="9" s="1"/>
  <c r="G48" i="9"/>
  <c r="G61" i="9"/>
  <c r="G29" i="9"/>
  <c r="G7" i="9"/>
  <c r="G27" i="9"/>
  <c r="D14" i="3"/>
  <c r="F7" i="3"/>
  <c r="F14" i="3" s="1"/>
  <c r="E10" i="3"/>
  <c r="E15" i="3" s="1"/>
  <c r="E14" i="3"/>
  <c r="C10" i="3"/>
  <c r="C15" i="3" s="1"/>
  <c r="D10" i="3"/>
  <c r="D15" i="3" s="1"/>
  <c r="D17" i="3" s="1"/>
  <c r="D31" i="3" s="1"/>
  <c r="D59" i="3" s="1"/>
  <c r="D61" i="3" s="1"/>
  <c r="C14" i="3"/>
  <c r="F16" i="3"/>
  <c r="E16" i="3"/>
  <c r="H11" i="3"/>
  <c r="G16" i="3"/>
  <c r="H28" i="3"/>
  <c r="G3" i="3"/>
  <c r="G24" i="3"/>
  <c r="G29" i="3" s="1"/>
  <c r="H23" i="3"/>
  <c r="C29" i="3"/>
  <c r="C55" i="3"/>
  <c r="C57" i="3" s="1"/>
  <c r="D53" i="3" s="1"/>
  <c r="E2" i="3"/>
  <c r="C43" i="3"/>
  <c r="C42" i="3" s="1"/>
  <c r="C44" i="3" s="1"/>
  <c r="D40" i="3" s="1"/>
  <c r="H30" i="10" l="1"/>
  <c r="G67" i="11"/>
  <c r="H10" i="9"/>
  <c r="H10" i="12"/>
  <c r="H15" i="12" s="1"/>
  <c r="H17" i="12" s="1"/>
  <c r="H32" i="12" s="1"/>
  <c r="H66" i="12" s="1"/>
  <c r="F50" i="12"/>
  <c r="F49" i="12" s="1"/>
  <c r="F51" i="12" s="1"/>
  <c r="G47" i="12" s="1"/>
  <c r="J3" i="12"/>
  <c r="J11" i="12"/>
  <c r="I23" i="12"/>
  <c r="I24" i="12" s="1"/>
  <c r="J2" i="12"/>
  <c r="I27" i="12"/>
  <c r="I48" i="12"/>
  <c r="I28" i="12"/>
  <c r="I26" i="12"/>
  <c r="I7" i="12"/>
  <c r="I14" i="12" s="1"/>
  <c r="I25" i="12"/>
  <c r="I61" i="12"/>
  <c r="I20" i="12"/>
  <c r="I21" i="12" s="1"/>
  <c r="I29" i="12"/>
  <c r="I30" i="12" s="1"/>
  <c r="I10" i="12"/>
  <c r="I15" i="12" s="1"/>
  <c r="I12" i="12"/>
  <c r="I16" i="12" s="1"/>
  <c r="H67" i="12"/>
  <c r="F63" i="12"/>
  <c r="F62" i="12" s="1"/>
  <c r="F64" i="12" s="1"/>
  <c r="G60" i="12" s="1"/>
  <c r="E17" i="3"/>
  <c r="E31" i="3" s="1"/>
  <c r="E59" i="3" s="1"/>
  <c r="E61" i="3" s="1"/>
  <c r="F50" i="11"/>
  <c r="F49" i="11" s="1"/>
  <c r="F51" i="11" s="1"/>
  <c r="G47" i="11" s="1"/>
  <c r="F63" i="11"/>
  <c r="F62" i="11" s="1"/>
  <c r="F64" i="11" s="1"/>
  <c r="G60" i="11" s="1"/>
  <c r="G17" i="11"/>
  <c r="G32" i="11" s="1"/>
  <c r="G66" i="11" s="1"/>
  <c r="G68" i="11" s="1"/>
  <c r="H29" i="11"/>
  <c r="H27" i="11"/>
  <c r="H25" i="11"/>
  <c r="H23" i="11"/>
  <c r="H24" i="11" s="1"/>
  <c r="H7" i="11"/>
  <c r="H14" i="11" s="1"/>
  <c r="H48" i="11"/>
  <c r="H28" i="11"/>
  <c r="H26" i="11"/>
  <c r="H61" i="11"/>
  <c r="H20" i="11"/>
  <c r="H21" i="11" s="1"/>
  <c r="H10" i="11"/>
  <c r="H15" i="11" s="1"/>
  <c r="I2" i="11"/>
  <c r="H12" i="11"/>
  <c r="H16" i="11" s="1"/>
  <c r="I3" i="11"/>
  <c r="I11" i="11"/>
  <c r="F32" i="11"/>
  <c r="F66" i="11" s="1"/>
  <c r="F68" i="11" s="1"/>
  <c r="H67" i="10"/>
  <c r="F50" i="10"/>
  <c r="F49" i="10" s="1"/>
  <c r="F51" i="10" s="1"/>
  <c r="G47" i="10" s="1"/>
  <c r="J3" i="10"/>
  <c r="H7" i="10"/>
  <c r="H14" i="10" s="1"/>
  <c r="I16" i="10"/>
  <c r="J11" i="10"/>
  <c r="H8" i="10"/>
  <c r="G15" i="10"/>
  <c r="G17" i="10" s="1"/>
  <c r="G32" i="10" s="1"/>
  <c r="G66" i="10" s="1"/>
  <c r="G68" i="10" s="1"/>
  <c r="F63" i="10"/>
  <c r="F62" i="10" s="1"/>
  <c r="F64" i="10" s="1"/>
  <c r="G60" i="10" s="1"/>
  <c r="I23" i="10"/>
  <c r="I24" i="10" s="1"/>
  <c r="I48" i="10"/>
  <c r="I28" i="10"/>
  <c r="I26" i="10"/>
  <c r="I61" i="10"/>
  <c r="I20" i="10"/>
  <c r="I21" i="10" s="1"/>
  <c r="I10" i="10"/>
  <c r="I12" i="10"/>
  <c r="J2" i="10"/>
  <c r="I25" i="10"/>
  <c r="I27" i="10"/>
  <c r="I29" i="10"/>
  <c r="G30" i="9"/>
  <c r="G67" i="9"/>
  <c r="F17" i="9"/>
  <c r="F32" i="9" s="1"/>
  <c r="F66" i="9" s="1"/>
  <c r="F68" i="9" s="1"/>
  <c r="G50" i="9"/>
  <c r="G49" i="9" s="1"/>
  <c r="G51" i="9" s="1"/>
  <c r="H47" i="9" s="1"/>
  <c r="I11" i="9"/>
  <c r="G15" i="9"/>
  <c r="G14" i="9"/>
  <c r="K3" i="9"/>
  <c r="H12" i="9"/>
  <c r="H16" i="9" s="1"/>
  <c r="I2" i="9"/>
  <c r="I10" i="9" s="1"/>
  <c r="H28" i="9"/>
  <c r="H26" i="9"/>
  <c r="H23" i="9"/>
  <c r="H24" i="9" s="1"/>
  <c r="H48" i="9"/>
  <c r="H7" i="9"/>
  <c r="H61" i="9"/>
  <c r="H29" i="9"/>
  <c r="H27" i="9"/>
  <c r="H20" i="9"/>
  <c r="H21" i="9" s="1"/>
  <c r="G62" i="9"/>
  <c r="G64" i="9" s="1"/>
  <c r="H60" i="9" s="1"/>
  <c r="H63" i="9" s="1"/>
  <c r="G7" i="3"/>
  <c r="H7" i="3" s="1"/>
  <c r="F10" i="3"/>
  <c r="F15" i="3" s="1"/>
  <c r="F17" i="3" s="1"/>
  <c r="F31" i="3" s="1"/>
  <c r="F59" i="3" s="1"/>
  <c r="F61" i="3" s="1"/>
  <c r="C17" i="3"/>
  <c r="C31" i="3" s="1"/>
  <c r="C59" i="3" s="1"/>
  <c r="C61" i="3" s="1"/>
  <c r="D43" i="3"/>
  <c r="D42" i="3" s="1"/>
  <c r="D44" i="3" s="1"/>
  <c r="E40" i="3" s="1"/>
  <c r="I23" i="3"/>
  <c r="H24" i="3"/>
  <c r="D56" i="3"/>
  <c r="D55" i="3" s="1"/>
  <c r="D57" i="3"/>
  <c r="E53" i="3" s="1"/>
  <c r="H3" i="3"/>
  <c r="I28" i="3"/>
  <c r="H29" i="3"/>
  <c r="I11" i="3"/>
  <c r="H16" i="3"/>
  <c r="F2" i="3"/>
  <c r="I67" i="12" l="1"/>
  <c r="H68" i="12"/>
  <c r="I17" i="12"/>
  <c r="I32" i="12" s="1"/>
  <c r="I66" i="12" s="1"/>
  <c r="I68" i="12" s="1"/>
  <c r="G63" i="12"/>
  <c r="G62" i="12" s="1"/>
  <c r="G64" i="12" s="1"/>
  <c r="H60" i="12" s="1"/>
  <c r="G50" i="12"/>
  <c r="G49" i="12" s="1"/>
  <c r="G51" i="12" s="1"/>
  <c r="H47" i="12" s="1"/>
  <c r="K11" i="12"/>
  <c r="K3" i="12"/>
  <c r="J20" i="12"/>
  <c r="J21" i="12" s="1"/>
  <c r="J27" i="12"/>
  <c r="J23" i="12"/>
  <c r="J24" i="12" s="1"/>
  <c r="J48" i="12"/>
  <c r="J28" i="12"/>
  <c r="J26" i="12"/>
  <c r="J7" i="12"/>
  <c r="J14" i="12" s="1"/>
  <c r="J25" i="12"/>
  <c r="J61" i="12"/>
  <c r="J67" i="12" s="1"/>
  <c r="K2" i="12"/>
  <c r="J12" i="12"/>
  <c r="J16" i="12" s="1"/>
  <c r="J10" i="12"/>
  <c r="J15" i="12" s="1"/>
  <c r="J29" i="12"/>
  <c r="J30" i="12" s="1"/>
  <c r="G14" i="3"/>
  <c r="G10" i="3"/>
  <c r="G15" i="3" s="1"/>
  <c r="G17" i="3" s="1"/>
  <c r="G31" i="3" s="1"/>
  <c r="G59" i="3" s="1"/>
  <c r="G61" i="3" s="1"/>
  <c r="G50" i="11"/>
  <c r="G49" i="11" s="1"/>
  <c r="G51" i="11" s="1"/>
  <c r="H47" i="11" s="1"/>
  <c r="H17" i="11"/>
  <c r="J3" i="11"/>
  <c r="I23" i="11"/>
  <c r="I24" i="11" s="1"/>
  <c r="I7" i="11"/>
  <c r="I14" i="11" s="1"/>
  <c r="I20" i="11"/>
  <c r="I21" i="11" s="1"/>
  <c r="I48" i="11"/>
  <c r="I28" i="11"/>
  <c r="I26" i="11"/>
  <c r="I61" i="11"/>
  <c r="I29" i="11"/>
  <c r="I25" i="11"/>
  <c r="J2" i="11"/>
  <c r="I10" i="11"/>
  <c r="I15" i="11" s="1"/>
  <c r="I27" i="11"/>
  <c r="I12" i="11"/>
  <c r="I16" i="11" s="1"/>
  <c r="J11" i="11"/>
  <c r="H30" i="11"/>
  <c r="G63" i="11"/>
  <c r="G62" i="11" s="1"/>
  <c r="G64" i="11" s="1"/>
  <c r="H60" i="11" s="1"/>
  <c r="H67" i="11"/>
  <c r="I67" i="10"/>
  <c r="G50" i="10"/>
  <c r="G49" i="10" s="1"/>
  <c r="G51" i="10" s="1"/>
  <c r="H47" i="10" s="1"/>
  <c r="I7" i="10"/>
  <c r="I14" i="10" s="1"/>
  <c r="K3" i="10"/>
  <c r="I8" i="10"/>
  <c r="H15" i="10"/>
  <c r="H17" i="10" s="1"/>
  <c r="H32" i="10" s="1"/>
  <c r="H66" i="10" s="1"/>
  <c r="H68" i="10" s="1"/>
  <c r="I30" i="10"/>
  <c r="G63" i="10"/>
  <c r="G62" i="10" s="1"/>
  <c r="G64" i="10" s="1"/>
  <c r="H60" i="10" s="1"/>
  <c r="J16" i="10"/>
  <c r="K11" i="10"/>
  <c r="J25" i="10"/>
  <c r="J48" i="10"/>
  <c r="J28" i="10"/>
  <c r="J26" i="10"/>
  <c r="J61" i="10"/>
  <c r="J20" i="10"/>
  <c r="J21" i="10" s="1"/>
  <c r="J12" i="10"/>
  <c r="J10" i="10"/>
  <c r="K2" i="10"/>
  <c r="J29" i="10"/>
  <c r="J27" i="10"/>
  <c r="J23" i="10"/>
  <c r="J24" i="10" s="1"/>
  <c r="H30" i="9"/>
  <c r="H67" i="9"/>
  <c r="G17" i="9"/>
  <c r="G32" i="9" s="1"/>
  <c r="G66" i="9" s="1"/>
  <c r="G68" i="9" s="1"/>
  <c r="H50" i="9"/>
  <c r="H49" i="9" s="1"/>
  <c r="H51" i="9" s="1"/>
  <c r="I47" i="9" s="1"/>
  <c r="L3" i="9"/>
  <c r="H15" i="9"/>
  <c r="H14" i="9"/>
  <c r="H17" i="9" s="1"/>
  <c r="J11" i="9"/>
  <c r="J2" i="9"/>
  <c r="J10" i="9" s="1"/>
  <c r="I48" i="9"/>
  <c r="I12" i="9"/>
  <c r="I16" i="9" s="1"/>
  <c r="I28" i="9"/>
  <c r="I26" i="9"/>
  <c r="I23" i="9"/>
  <c r="I24" i="9" s="1"/>
  <c r="I61" i="9"/>
  <c r="I7" i="9"/>
  <c r="I29" i="9"/>
  <c r="I27" i="9"/>
  <c r="I20" i="9"/>
  <c r="I21" i="9" s="1"/>
  <c r="H62" i="9"/>
  <c r="H64" i="9" s="1"/>
  <c r="I60" i="9" s="1"/>
  <c r="E43" i="3"/>
  <c r="E42" i="3" s="1"/>
  <c r="E44" i="3"/>
  <c r="F40" i="3" s="1"/>
  <c r="J11" i="3"/>
  <c r="I16" i="3"/>
  <c r="J28" i="3"/>
  <c r="I3" i="3"/>
  <c r="H14" i="3"/>
  <c r="I7" i="3"/>
  <c r="H10" i="3"/>
  <c r="H15" i="3" s="1"/>
  <c r="E56" i="3"/>
  <c r="E55" i="3" s="1"/>
  <c r="E57" i="3"/>
  <c r="F53" i="3" s="1"/>
  <c r="J23" i="3"/>
  <c r="I24" i="3"/>
  <c r="I29" i="3" s="1"/>
  <c r="G2" i="3"/>
  <c r="J30" i="10" l="1"/>
  <c r="H32" i="9"/>
  <c r="H66" i="9" s="1"/>
  <c r="H68" i="9"/>
  <c r="J17" i="12"/>
  <c r="J32" i="12" s="1"/>
  <c r="J66" i="12" s="1"/>
  <c r="J68" i="12" s="1"/>
  <c r="H63" i="12"/>
  <c r="H62" i="12" s="1"/>
  <c r="H64" i="12" s="1"/>
  <c r="I60" i="12" s="1"/>
  <c r="H50" i="12"/>
  <c r="H49" i="12" s="1"/>
  <c r="H51" i="12" s="1"/>
  <c r="I47" i="12" s="1"/>
  <c r="L3" i="12"/>
  <c r="L11" i="12"/>
  <c r="K48" i="12"/>
  <c r="K28" i="12"/>
  <c r="K26" i="12"/>
  <c r="K7" i="12"/>
  <c r="K14" i="12" s="1"/>
  <c r="K61" i="12"/>
  <c r="K20" i="12"/>
  <c r="K21" i="12" s="1"/>
  <c r="K23" i="12"/>
  <c r="K24" i="12" s="1"/>
  <c r="K12" i="12"/>
  <c r="K16" i="12" s="1"/>
  <c r="K10" i="12"/>
  <c r="K15" i="12" s="1"/>
  <c r="L2" i="12"/>
  <c r="K29" i="12"/>
  <c r="K30" i="12" s="1"/>
  <c r="K27" i="12"/>
  <c r="K25" i="12"/>
  <c r="H63" i="11"/>
  <c r="H62" i="11" s="1"/>
  <c r="H64" i="11" s="1"/>
  <c r="I60" i="11" s="1"/>
  <c r="H50" i="11"/>
  <c r="H49" i="11" s="1"/>
  <c r="H51" i="11" s="1"/>
  <c r="I47" i="11" s="1"/>
  <c r="J7" i="11"/>
  <c r="J14" i="11" s="1"/>
  <c r="J48" i="11"/>
  <c r="J28" i="11"/>
  <c r="J26" i="11"/>
  <c r="J61" i="11"/>
  <c r="J20" i="11"/>
  <c r="J21" i="11" s="1"/>
  <c r="J12" i="11"/>
  <c r="J16" i="11" s="1"/>
  <c r="J29" i="11"/>
  <c r="K2" i="11"/>
  <c r="J25" i="11"/>
  <c r="J10" i="11"/>
  <c r="J15" i="11" s="1"/>
  <c r="J27" i="11"/>
  <c r="J23" i="11"/>
  <c r="J24" i="11" s="1"/>
  <c r="I30" i="11"/>
  <c r="K3" i="11"/>
  <c r="H32" i="11"/>
  <c r="H66" i="11" s="1"/>
  <c r="H68" i="11" s="1"/>
  <c r="I67" i="11"/>
  <c r="K11" i="11"/>
  <c r="I17" i="11"/>
  <c r="J67" i="10"/>
  <c r="H50" i="10"/>
  <c r="H49" i="10" s="1"/>
  <c r="H51" i="10" s="1"/>
  <c r="I47" i="10" s="1"/>
  <c r="J8" i="10"/>
  <c r="I15" i="10"/>
  <c r="I17" i="10" s="1"/>
  <c r="I32" i="10" s="1"/>
  <c r="I66" i="10" s="1"/>
  <c r="I68" i="10" s="1"/>
  <c r="H63" i="10"/>
  <c r="H62" i="10" s="1"/>
  <c r="H64" i="10" s="1"/>
  <c r="I60" i="10" s="1"/>
  <c r="L3" i="10"/>
  <c r="L11" i="10"/>
  <c r="J7" i="10"/>
  <c r="J14" i="10" s="1"/>
  <c r="K48" i="10"/>
  <c r="K28" i="10"/>
  <c r="K26" i="10"/>
  <c r="K61" i="10"/>
  <c r="K20" i="10"/>
  <c r="K21" i="10" s="1"/>
  <c r="K12" i="10"/>
  <c r="K16" i="10" s="1"/>
  <c r="K10" i="10"/>
  <c r="L2" i="10"/>
  <c r="K29" i="10"/>
  <c r="K27" i="10"/>
  <c r="K25" i="10"/>
  <c r="K23" i="10"/>
  <c r="K24" i="10" s="1"/>
  <c r="I30" i="9"/>
  <c r="I63" i="9"/>
  <c r="I62" i="9" s="1"/>
  <c r="I64" i="9" s="1"/>
  <c r="J60" i="9" s="1"/>
  <c r="I50" i="9"/>
  <c r="I49" i="9" s="1"/>
  <c r="I51" i="9" s="1"/>
  <c r="J47" i="9" s="1"/>
  <c r="K11" i="9"/>
  <c r="M3" i="9"/>
  <c r="J12" i="9"/>
  <c r="J16" i="9" s="1"/>
  <c r="K2" i="9"/>
  <c r="K10" i="9" s="1"/>
  <c r="J28" i="9"/>
  <c r="J26" i="9"/>
  <c r="J23" i="9"/>
  <c r="J24" i="9" s="1"/>
  <c r="J48" i="9"/>
  <c r="J61" i="9"/>
  <c r="J7" i="9"/>
  <c r="J29" i="9"/>
  <c r="J27" i="9"/>
  <c r="J20" i="9"/>
  <c r="J21" i="9" s="1"/>
  <c r="I67" i="9"/>
  <c r="I15" i="9"/>
  <c r="I14" i="9"/>
  <c r="H17" i="3"/>
  <c r="H31" i="3" s="1"/>
  <c r="H59" i="3" s="1"/>
  <c r="H61" i="3" s="1"/>
  <c r="F56" i="3"/>
  <c r="F55" i="3" s="1"/>
  <c r="F57" i="3"/>
  <c r="G53" i="3" s="1"/>
  <c r="K23" i="3"/>
  <c r="J24" i="3"/>
  <c r="J29" i="3" s="1"/>
  <c r="J3" i="3"/>
  <c r="I14" i="3"/>
  <c r="J7" i="3"/>
  <c r="I10" i="3"/>
  <c r="I15" i="3" s="1"/>
  <c r="K28" i="3"/>
  <c r="J16" i="3"/>
  <c r="K11" i="3"/>
  <c r="F43" i="3"/>
  <c r="F42" i="3" s="1"/>
  <c r="F44" i="3"/>
  <c r="G40" i="3" s="1"/>
  <c r="H2" i="3"/>
  <c r="J67" i="11" l="1"/>
  <c r="K67" i="10"/>
  <c r="K17" i="12"/>
  <c r="K32" i="12" s="1"/>
  <c r="K66" i="12" s="1"/>
  <c r="I50" i="12"/>
  <c r="I49" i="12" s="1"/>
  <c r="I51" i="12" s="1"/>
  <c r="J47" i="12" s="1"/>
  <c r="I63" i="12"/>
  <c r="I62" i="12" s="1"/>
  <c r="I64" i="12" s="1"/>
  <c r="J60" i="12" s="1"/>
  <c r="M3" i="12"/>
  <c r="L48" i="12"/>
  <c r="L28" i="12"/>
  <c r="L26" i="12"/>
  <c r="L7" i="12"/>
  <c r="L14" i="12" s="1"/>
  <c r="L61" i="12"/>
  <c r="L20" i="12"/>
  <c r="L21" i="12" s="1"/>
  <c r="L12" i="12"/>
  <c r="L16" i="12" s="1"/>
  <c r="L10" i="12"/>
  <c r="L15" i="12" s="1"/>
  <c r="M2" i="12"/>
  <c r="L29" i="12"/>
  <c r="L27" i="12"/>
  <c r="L25" i="12"/>
  <c r="L23" i="12"/>
  <c r="L24" i="12" s="1"/>
  <c r="M11" i="12"/>
  <c r="K67" i="12"/>
  <c r="J17" i="11"/>
  <c r="I50" i="11"/>
  <c r="I49" i="11" s="1"/>
  <c r="I51" i="11" s="1"/>
  <c r="J47" i="11" s="1"/>
  <c r="I63" i="11"/>
  <c r="I62" i="11" s="1"/>
  <c r="I64" i="11" s="1"/>
  <c r="J60" i="11" s="1"/>
  <c r="L3" i="11"/>
  <c r="I32" i="11"/>
  <c r="I66" i="11" s="1"/>
  <c r="I68" i="11" s="1"/>
  <c r="K16" i="11"/>
  <c r="L11" i="11"/>
  <c r="K7" i="11"/>
  <c r="K14" i="11" s="1"/>
  <c r="K48" i="11"/>
  <c r="K28" i="11"/>
  <c r="K26" i="11"/>
  <c r="K61" i="11"/>
  <c r="K20" i="11"/>
  <c r="K21" i="11" s="1"/>
  <c r="K12" i="11"/>
  <c r="K10" i="11"/>
  <c r="K15" i="11" s="1"/>
  <c r="K25" i="11"/>
  <c r="K29" i="11"/>
  <c r="L2" i="11"/>
  <c r="K23" i="11"/>
  <c r="K24" i="11" s="1"/>
  <c r="K27" i="11"/>
  <c r="J30" i="11"/>
  <c r="J32" i="11" s="1"/>
  <c r="J66" i="11" s="1"/>
  <c r="J68" i="11" s="1"/>
  <c r="I63" i="10"/>
  <c r="I62" i="10" s="1"/>
  <c r="I64" i="10" s="1"/>
  <c r="J60" i="10" s="1"/>
  <c r="M11" i="10"/>
  <c r="L48" i="10"/>
  <c r="L28" i="10"/>
  <c r="L26" i="10"/>
  <c r="L61" i="10"/>
  <c r="L20" i="10"/>
  <c r="L21" i="10" s="1"/>
  <c r="L12" i="10"/>
  <c r="L16" i="10" s="1"/>
  <c r="L10" i="10"/>
  <c r="M2" i="10"/>
  <c r="L29" i="10"/>
  <c r="L27" i="10"/>
  <c r="L25" i="10"/>
  <c r="L23" i="10"/>
  <c r="L24" i="10" s="1"/>
  <c r="K8" i="10"/>
  <c r="J15" i="10"/>
  <c r="J17" i="10" s="1"/>
  <c r="J32" i="10" s="1"/>
  <c r="J66" i="10" s="1"/>
  <c r="J68" i="10" s="1"/>
  <c r="M3" i="10"/>
  <c r="K7" i="10"/>
  <c r="K14" i="10" s="1"/>
  <c r="I50" i="10"/>
  <c r="I49" i="10" s="1"/>
  <c r="I51" i="10" s="1"/>
  <c r="J47" i="10" s="1"/>
  <c r="K30" i="10"/>
  <c r="J30" i="9"/>
  <c r="J67" i="9"/>
  <c r="I17" i="9"/>
  <c r="I32" i="9" s="1"/>
  <c r="I66" i="9" s="1"/>
  <c r="I68" i="9" s="1"/>
  <c r="J50" i="9"/>
  <c r="J49" i="9" s="1"/>
  <c r="J51" i="9" s="1"/>
  <c r="K47" i="9" s="1"/>
  <c r="J63" i="9"/>
  <c r="J62" i="9" s="1"/>
  <c r="J64" i="9" s="1"/>
  <c r="K60" i="9" s="1"/>
  <c r="K63" i="9" s="1"/>
  <c r="N3" i="9"/>
  <c r="L11" i="9"/>
  <c r="K12" i="9"/>
  <c r="K16" i="9" s="1"/>
  <c r="L2" i="9"/>
  <c r="L10" i="9" s="1"/>
  <c r="K28" i="9"/>
  <c r="K26" i="9"/>
  <c r="K23" i="9"/>
  <c r="K24" i="9" s="1"/>
  <c r="K48" i="9"/>
  <c r="K61" i="9"/>
  <c r="K7" i="9"/>
  <c r="K29" i="9"/>
  <c r="K27" i="9"/>
  <c r="K20" i="9"/>
  <c r="K21" i="9" s="1"/>
  <c r="J15" i="9"/>
  <c r="J14" i="9"/>
  <c r="I17" i="3"/>
  <c r="I31" i="3" s="1"/>
  <c r="I59" i="3" s="1"/>
  <c r="I61" i="3" s="1"/>
  <c r="G43" i="3"/>
  <c r="G42" i="3" s="1"/>
  <c r="G44" i="3" s="1"/>
  <c r="H40" i="3" s="1"/>
  <c r="L11" i="3"/>
  <c r="K16" i="3"/>
  <c r="L23" i="3"/>
  <c r="K24" i="3"/>
  <c r="K29" i="3"/>
  <c r="L28" i="3"/>
  <c r="K7" i="3"/>
  <c r="J10" i="3"/>
  <c r="J15" i="3" s="1"/>
  <c r="K3" i="3"/>
  <c r="J14" i="3"/>
  <c r="G56" i="3"/>
  <c r="G55" i="3" s="1"/>
  <c r="G57" i="3"/>
  <c r="H53" i="3" s="1"/>
  <c r="I2" i="3"/>
  <c r="K30" i="9" l="1"/>
  <c r="L67" i="10"/>
  <c r="K67" i="11"/>
  <c r="J63" i="12"/>
  <c r="J62" i="12" s="1"/>
  <c r="J64" i="12" s="1"/>
  <c r="K60" i="12" s="1"/>
  <c r="N3" i="12"/>
  <c r="L17" i="12"/>
  <c r="L30" i="12"/>
  <c r="N11" i="12"/>
  <c r="J50" i="12"/>
  <c r="J49" i="12" s="1"/>
  <c r="J51" i="12" s="1"/>
  <c r="K47" i="12" s="1"/>
  <c r="M12" i="12"/>
  <c r="M16" i="12" s="1"/>
  <c r="M10" i="12"/>
  <c r="M15" i="12" s="1"/>
  <c r="M48" i="12"/>
  <c r="M28" i="12"/>
  <c r="M26" i="12"/>
  <c r="M7" i="12"/>
  <c r="M14" i="12" s="1"/>
  <c r="M61" i="12"/>
  <c r="M67" i="12" s="1"/>
  <c r="M20" i="12"/>
  <c r="M21" i="12" s="1"/>
  <c r="N2" i="12"/>
  <c r="M29" i="12"/>
  <c r="M27" i="12"/>
  <c r="M25" i="12"/>
  <c r="M23" i="12"/>
  <c r="M24" i="12" s="1"/>
  <c r="L67" i="12"/>
  <c r="K68" i="12"/>
  <c r="J63" i="11"/>
  <c r="J62" i="11" s="1"/>
  <c r="J64" i="11" s="1"/>
  <c r="K60" i="11" s="1"/>
  <c r="J50" i="11"/>
  <c r="J49" i="11" s="1"/>
  <c r="J51" i="11" s="1"/>
  <c r="K47" i="11" s="1"/>
  <c r="K17" i="11"/>
  <c r="M3" i="11"/>
  <c r="M11" i="11"/>
  <c r="L16" i="11"/>
  <c r="L7" i="11"/>
  <c r="L14" i="11" s="1"/>
  <c r="L48" i="11"/>
  <c r="L28" i="11"/>
  <c r="L26" i="11"/>
  <c r="L61" i="11"/>
  <c r="L20" i="11"/>
  <c r="L21" i="11" s="1"/>
  <c r="L12" i="11"/>
  <c r="L10" i="11"/>
  <c r="L15" i="11" s="1"/>
  <c r="L29" i="11"/>
  <c r="L27" i="11"/>
  <c r="L25" i="11"/>
  <c r="M2" i="11"/>
  <c r="L23" i="11"/>
  <c r="L24" i="11" s="1"/>
  <c r="K30" i="11"/>
  <c r="J50" i="10"/>
  <c r="J49" i="10" s="1"/>
  <c r="J51" i="10" s="1"/>
  <c r="K47" i="10" s="1"/>
  <c r="J63" i="10"/>
  <c r="J62" i="10" s="1"/>
  <c r="J64" i="10" s="1"/>
  <c r="K60" i="10" s="1"/>
  <c r="L7" i="10"/>
  <c r="L14" i="10" s="1"/>
  <c r="L8" i="10"/>
  <c r="K15" i="10"/>
  <c r="K17" i="10" s="1"/>
  <c r="K32" i="10" s="1"/>
  <c r="K66" i="10" s="1"/>
  <c r="K68" i="10" s="1"/>
  <c r="L30" i="10"/>
  <c r="N11" i="10"/>
  <c r="N3" i="10"/>
  <c r="M48" i="10"/>
  <c r="M28" i="10"/>
  <c r="M26" i="10"/>
  <c r="M61" i="10"/>
  <c r="M67" i="10" s="1"/>
  <c r="M20" i="10"/>
  <c r="M21" i="10" s="1"/>
  <c r="N2" i="10"/>
  <c r="M12" i="10"/>
  <c r="M16" i="10" s="1"/>
  <c r="M10" i="10"/>
  <c r="M29" i="10"/>
  <c r="M27" i="10"/>
  <c r="M25" i="10"/>
  <c r="M23" i="10"/>
  <c r="M24" i="10" s="1"/>
  <c r="K62" i="9"/>
  <c r="K64" i="9" s="1"/>
  <c r="L60" i="9" s="1"/>
  <c r="L63" i="9" s="1"/>
  <c r="K67" i="9"/>
  <c r="J17" i="9"/>
  <c r="J32" i="9" s="1"/>
  <c r="J66" i="9" s="1"/>
  <c r="J68" i="9" s="1"/>
  <c r="K50" i="9"/>
  <c r="K49" i="9" s="1"/>
  <c r="K51" i="9" s="1"/>
  <c r="L47" i="9" s="1"/>
  <c r="L50" i="9" s="1"/>
  <c r="M11" i="9"/>
  <c r="K15" i="9"/>
  <c r="K14" i="9"/>
  <c r="L28" i="9"/>
  <c r="L26" i="9"/>
  <c r="L23" i="9"/>
  <c r="L24" i="9" s="1"/>
  <c r="L48" i="9"/>
  <c r="L61" i="9"/>
  <c r="L29" i="9"/>
  <c r="L27" i="9"/>
  <c r="L20" i="9"/>
  <c r="L21" i="9" s="1"/>
  <c r="L7" i="9"/>
  <c r="M2" i="9"/>
  <c r="M10" i="9" s="1"/>
  <c r="L12" i="9"/>
  <c r="L16" i="9" s="1"/>
  <c r="O3" i="9"/>
  <c r="J17" i="3"/>
  <c r="J31" i="3" s="1"/>
  <c r="J59" i="3" s="1"/>
  <c r="J61" i="3" s="1"/>
  <c r="H43" i="3"/>
  <c r="H42" i="3" s="1"/>
  <c r="H44" i="3" s="1"/>
  <c r="I40" i="3" s="1"/>
  <c r="H56" i="3"/>
  <c r="H55" i="3" s="1"/>
  <c r="H57" i="3" s="1"/>
  <c r="I53" i="3" s="1"/>
  <c r="L3" i="3"/>
  <c r="K14" i="3"/>
  <c r="L7" i="3"/>
  <c r="K10" i="3"/>
  <c r="K15" i="3" s="1"/>
  <c r="M28" i="3"/>
  <c r="M23" i="3"/>
  <c r="L24" i="3"/>
  <c r="L29" i="3" s="1"/>
  <c r="M11" i="3"/>
  <c r="L16" i="3"/>
  <c r="J2" i="3"/>
  <c r="M30" i="10" l="1"/>
  <c r="L30" i="9"/>
  <c r="K50" i="12"/>
  <c r="K49" i="12" s="1"/>
  <c r="K51" i="12" s="1"/>
  <c r="L47" i="12" s="1"/>
  <c r="M17" i="12"/>
  <c r="O11" i="12"/>
  <c r="L32" i="12"/>
  <c r="L66" i="12" s="1"/>
  <c r="L68" i="12" s="1"/>
  <c r="O3" i="12"/>
  <c r="N48" i="12"/>
  <c r="N28" i="12"/>
  <c r="N26" i="12"/>
  <c r="N7" i="12"/>
  <c r="N14" i="12" s="1"/>
  <c r="N10" i="12"/>
  <c r="N15" i="12" s="1"/>
  <c r="O2" i="12"/>
  <c r="N61" i="12"/>
  <c r="N20" i="12"/>
  <c r="N21" i="12" s="1"/>
  <c r="N12" i="12"/>
  <c r="N16" i="12" s="1"/>
  <c r="N29" i="12"/>
  <c r="N27" i="12"/>
  <c r="N25" i="12"/>
  <c r="N23" i="12"/>
  <c r="N24" i="12" s="1"/>
  <c r="K63" i="12"/>
  <c r="K62" i="12" s="1"/>
  <c r="K64" i="12" s="1"/>
  <c r="L60" i="12" s="1"/>
  <c r="M30" i="12"/>
  <c r="K50" i="11"/>
  <c r="K49" i="11" s="1"/>
  <c r="K51" i="11" s="1"/>
  <c r="L47" i="11" s="1"/>
  <c r="K63" i="11"/>
  <c r="K62" i="11" s="1"/>
  <c r="K64" i="11" s="1"/>
  <c r="L60" i="11" s="1"/>
  <c r="N11" i="11"/>
  <c r="N3" i="11"/>
  <c r="K32" i="11"/>
  <c r="K66" i="11" s="1"/>
  <c r="K68" i="11" s="1"/>
  <c r="L17" i="11"/>
  <c r="L32" i="11" s="1"/>
  <c r="L66" i="11" s="1"/>
  <c r="L30" i="11"/>
  <c r="L67" i="11"/>
  <c r="M7" i="11"/>
  <c r="M14" i="11" s="1"/>
  <c r="M48" i="11"/>
  <c r="M28" i="11"/>
  <c r="M26" i="11"/>
  <c r="M10" i="11"/>
  <c r="M15" i="11" s="1"/>
  <c r="M61" i="11"/>
  <c r="M20" i="11"/>
  <c r="M21" i="11" s="1"/>
  <c r="M12" i="11"/>
  <c r="M16" i="11" s="1"/>
  <c r="N2" i="11"/>
  <c r="M29" i="11"/>
  <c r="M27" i="11"/>
  <c r="M25" i="11"/>
  <c r="M23" i="11"/>
  <c r="M24" i="11" s="1"/>
  <c r="K50" i="10"/>
  <c r="K49" i="10" s="1"/>
  <c r="K51" i="10" s="1"/>
  <c r="L47" i="10" s="1"/>
  <c r="O11" i="10"/>
  <c r="M8" i="10"/>
  <c r="L15" i="10"/>
  <c r="L17" i="10" s="1"/>
  <c r="L32" i="10" s="1"/>
  <c r="L66" i="10" s="1"/>
  <c r="L68" i="10" s="1"/>
  <c r="K63" i="10"/>
  <c r="K62" i="10" s="1"/>
  <c r="K64" i="10" s="1"/>
  <c r="L60" i="10" s="1"/>
  <c r="O3" i="10"/>
  <c r="N48" i="10"/>
  <c r="N28" i="10"/>
  <c r="N26" i="10"/>
  <c r="N61" i="10"/>
  <c r="N20" i="10"/>
  <c r="N21" i="10" s="1"/>
  <c r="N10" i="10"/>
  <c r="N12" i="10"/>
  <c r="N16" i="10" s="1"/>
  <c r="O2" i="10"/>
  <c r="N29" i="10"/>
  <c r="N27" i="10"/>
  <c r="N25" i="10"/>
  <c r="N23" i="10"/>
  <c r="N24" i="10" s="1"/>
  <c r="M7" i="10"/>
  <c r="M14" i="10" s="1"/>
  <c r="L49" i="9"/>
  <c r="L51" i="9" s="1"/>
  <c r="M47" i="9" s="1"/>
  <c r="M50" i="9" s="1"/>
  <c r="L67" i="9"/>
  <c r="K17" i="9"/>
  <c r="K32" i="9" s="1"/>
  <c r="K66" i="9" s="1"/>
  <c r="K68" i="9" s="1"/>
  <c r="N11" i="9"/>
  <c r="L15" i="9"/>
  <c r="L14" i="9"/>
  <c r="P3" i="9"/>
  <c r="M28" i="9"/>
  <c r="M26" i="9"/>
  <c r="M29" i="9"/>
  <c r="M27" i="9"/>
  <c r="M23" i="9"/>
  <c r="M24" i="9" s="1"/>
  <c r="M48" i="9"/>
  <c r="M61" i="9"/>
  <c r="M7" i="9"/>
  <c r="M20" i="9"/>
  <c r="M21" i="9" s="1"/>
  <c r="N2" i="9"/>
  <c r="N10" i="9" s="1"/>
  <c r="M12" i="9"/>
  <c r="M16" i="9" s="1"/>
  <c r="L62" i="9"/>
  <c r="L64" i="9" s="1"/>
  <c r="M60" i="9" s="1"/>
  <c r="K17" i="3"/>
  <c r="K31" i="3" s="1"/>
  <c r="K59" i="3" s="1"/>
  <c r="K61" i="3" s="1"/>
  <c r="I56" i="3"/>
  <c r="I55" i="3" s="1"/>
  <c r="I57" i="3" s="1"/>
  <c r="J53" i="3" s="1"/>
  <c r="I43" i="3"/>
  <c r="I42" i="3" s="1"/>
  <c r="I44" i="3" s="1"/>
  <c r="J40" i="3" s="1"/>
  <c r="N28" i="3"/>
  <c r="M29" i="3"/>
  <c r="N23" i="3"/>
  <c r="M24" i="3"/>
  <c r="M7" i="3"/>
  <c r="L10" i="3"/>
  <c r="L15" i="3" s="1"/>
  <c r="L14" i="3"/>
  <c r="M3" i="3"/>
  <c r="N11" i="3"/>
  <c r="M16" i="3"/>
  <c r="K2" i="3"/>
  <c r="L68" i="11" l="1"/>
  <c r="M67" i="11"/>
  <c r="L17" i="3"/>
  <c r="L31" i="3" s="1"/>
  <c r="L59" i="3" s="1"/>
  <c r="L61" i="3" s="1"/>
  <c r="N17" i="12"/>
  <c r="N7" i="10"/>
  <c r="N14" i="10" s="1"/>
  <c r="L63" i="12"/>
  <c r="L62" i="12" s="1"/>
  <c r="L64" i="12" s="1"/>
  <c r="M60" i="12" s="1"/>
  <c r="L50" i="12"/>
  <c r="L49" i="12" s="1"/>
  <c r="L51" i="12" s="1"/>
  <c r="M47" i="12" s="1"/>
  <c r="P3" i="12"/>
  <c r="N30" i="12"/>
  <c r="N32" i="12" s="1"/>
  <c r="N66" i="12" s="1"/>
  <c r="P11" i="12"/>
  <c r="O16" i="12"/>
  <c r="M32" i="12"/>
  <c r="M66" i="12" s="1"/>
  <c r="M68" i="12" s="1"/>
  <c r="N67" i="12"/>
  <c r="O48" i="12"/>
  <c r="O28" i="12"/>
  <c r="O26" i="12"/>
  <c r="O7" i="12"/>
  <c r="O14" i="12" s="1"/>
  <c r="O61" i="12"/>
  <c r="O20" i="12"/>
  <c r="O21" i="12" s="1"/>
  <c r="P2" i="12"/>
  <c r="O12" i="12"/>
  <c r="O10" i="12"/>
  <c r="O15" i="12" s="1"/>
  <c r="O29" i="12"/>
  <c r="O27" i="12"/>
  <c r="O25" i="12"/>
  <c r="O23" i="12"/>
  <c r="O24" i="12" s="1"/>
  <c r="L63" i="11"/>
  <c r="L62" i="11" s="1"/>
  <c r="L64" i="11" s="1"/>
  <c r="M60" i="11" s="1"/>
  <c r="M17" i="11"/>
  <c r="L50" i="11"/>
  <c r="L49" i="11" s="1"/>
  <c r="L51" i="11" s="1"/>
  <c r="M47" i="11" s="1"/>
  <c r="N7" i="11"/>
  <c r="N14" i="11" s="1"/>
  <c r="N48" i="11"/>
  <c r="N28" i="11"/>
  <c r="N26" i="11"/>
  <c r="N61" i="11"/>
  <c r="N20" i="11"/>
  <c r="N21" i="11" s="1"/>
  <c r="N12" i="11"/>
  <c r="O2" i="11"/>
  <c r="N10" i="11"/>
  <c r="N15" i="11" s="1"/>
  <c r="N29" i="11"/>
  <c r="N27" i="11"/>
  <c r="N25" i="11"/>
  <c r="N23" i="11"/>
  <c r="N24" i="11" s="1"/>
  <c r="O3" i="11"/>
  <c r="M30" i="11"/>
  <c r="O11" i="11"/>
  <c r="N16" i="11"/>
  <c r="L63" i="10"/>
  <c r="L62" i="10" s="1"/>
  <c r="L64" i="10" s="1"/>
  <c r="M60" i="10" s="1"/>
  <c r="L50" i="10"/>
  <c r="L49" i="10" s="1"/>
  <c r="L51" i="10" s="1"/>
  <c r="M47" i="10" s="1"/>
  <c r="N8" i="10"/>
  <c r="M15" i="10"/>
  <c r="M17" i="10" s="1"/>
  <c r="M32" i="10" s="1"/>
  <c r="M66" i="10" s="1"/>
  <c r="M68" i="10" s="1"/>
  <c r="P3" i="10"/>
  <c r="O7" i="10"/>
  <c r="O14" i="10" s="1"/>
  <c r="O48" i="10"/>
  <c r="O28" i="10"/>
  <c r="O26" i="10"/>
  <c r="O61" i="10"/>
  <c r="O20" i="10"/>
  <c r="O21" i="10" s="1"/>
  <c r="O12" i="10"/>
  <c r="O16" i="10" s="1"/>
  <c r="O10" i="10"/>
  <c r="P2" i="10"/>
  <c r="O29" i="10"/>
  <c r="O27" i="10"/>
  <c r="O25" i="10"/>
  <c r="O23" i="10"/>
  <c r="O24" i="10" s="1"/>
  <c r="P11" i="10"/>
  <c r="N30" i="10"/>
  <c r="N67" i="10"/>
  <c r="M30" i="9"/>
  <c r="M67" i="9"/>
  <c r="M49" i="9"/>
  <c r="M51" i="9" s="1"/>
  <c r="N47" i="9" s="1"/>
  <c r="L17" i="9"/>
  <c r="L32" i="9" s="1"/>
  <c r="L66" i="9" s="1"/>
  <c r="L68" i="9" s="1"/>
  <c r="M63" i="9"/>
  <c r="M62" i="9" s="1"/>
  <c r="M64" i="9" s="1"/>
  <c r="N60" i="9" s="1"/>
  <c r="N63" i="9" s="1"/>
  <c r="M15" i="9"/>
  <c r="M14" i="9"/>
  <c r="O11" i="9"/>
  <c r="N23" i="9"/>
  <c r="N24" i="9" s="1"/>
  <c r="N48" i="9"/>
  <c r="N61" i="9"/>
  <c r="N7" i="9"/>
  <c r="N29" i="9"/>
  <c r="N27" i="9"/>
  <c r="N20" i="9"/>
  <c r="N21" i="9" s="1"/>
  <c r="N26" i="9"/>
  <c r="N12" i="9"/>
  <c r="N16" i="9" s="1"/>
  <c r="O2" i="9"/>
  <c r="O10" i="9" s="1"/>
  <c r="N28" i="9"/>
  <c r="Q3" i="9"/>
  <c r="J43" i="3"/>
  <c r="J42" i="3" s="1"/>
  <c r="J44" i="3"/>
  <c r="K40" i="3" s="1"/>
  <c r="J57" i="3"/>
  <c r="K53" i="3" s="1"/>
  <c r="J56" i="3"/>
  <c r="J55" i="3" s="1"/>
  <c r="O11" i="3"/>
  <c r="N16" i="3"/>
  <c r="M14" i="3"/>
  <c r="N3" i="3"/>
  <c r="N7" i="3"/>
  <c r="M10" i="3"/>
  <c r="M15" i="3" s="1"/>
  <c r="O23" i="3"/>
  <c r="N24" i="3"/>
  <c r="O28" i="3"/>
  <c r="N29" i="3"/>
  <c r="L2" i="3"/>
  <c r="N67" i="11" l="1"/>
  <c r="N68" i="12"/>
  <c r="M50" i="12"/>
  <c r="M49" i="12" s="1"/>
  <c r="M51" i="12" s="1"/>
  <c r="N47" i="12" s="1"/>
  <c r="O30" i="12"/>
  <c r="Q3" i="12"/>
  <c r="O17" i="12"/>
  <c r="O32" i="12" s="1"/>
  <c r="O66" i="12" s="1"/>
  <c r="P48" i="12"/>
  <c r="P28" i="12"/>
  <c r="P26" i="12"/>
  <c r="P7" i="12"/>
  <c r="P14" i="12" s="1"/>
  <c r="P61" i="12"/>
  <c r="P67" i="12" s="1"/>
  <c r="P20" i="12"/>
  <c r="P21" i="12" s="1"/>
  <c r="P12" i="12"/>
  <c r="P16" i="12" s="1"/>
  <c r="P10" i="12"/>
  <c r="P15" i="12" s="1"/>
  <c r="Q2" i="12"/>
  <c r="P29" i="12"/>
  <c r="P27" i="12"/>
  <c r="P25" i="12"/>
  <c r="P23" i="12"/>
  <c r="P24" i="12" s="1"/>
  <c r="Q11" i="12"/>
  <c r="O67" i="12"/>
  <c r="M63" i="12"/>
  <c r="M62" i="12" s="1"/>
  <c r="M64" i="12" s="1"/>
  <c r="N60" i="12" s="1"/>
  <c r="N17" i="11"/>
  <c r="M50" i="11"/>
  <c r="M49" i="11" s="1"/>
  <c r="M51" i="11" s="1"/>
  <c r="N47" i="11" s="1"/>
  <c r="P11" i="11"/>
  <c r="N30" i="11"/>
  <c r="O7" i="11"/>
  <c r="O14" i="11" s="1"/>
  <c r="O48" i="11"/>
  <c r="O28" i="11"/>
  <c r="O26" i="11"/>
  <c r="O61" i="11"/>
  <c r="O20" i="11"/>
  <c r="O21" i="11" s="1"/>
  <c r="P2" i="11"/>
  <c r="O12" i="11"/>
  <c r="O16" i="11" s="1"/>
  <c r="O10" i="11"/>
  <c r="O15" i="11" s="1"/>
  <c r="O29" i="11"/>
  <c r="O27" i="11"/>
  <c r="O25" i="11"/>
  <c r="O23" i="11"/>
  <c r="O24" i="11" s="1"/>
  <c r="P3" i="11"/>
  <c r="M32" i="11"/>
  <c r="M66" i="11" s="1"/>
  <c r="M68" i="11" s="1"/>
  <c r="M63" i="11"/>
  <c r="M62" i="11" s="1"/>
  <c r="M64" i="11" s="1"/>
  <c r="N60" i="11" s="1"/>
  <c r="M50" i="10"/>
  <c r="M49" i="10" s="1"/>
  <c r="M51" i="10" s="1"/>
  <c r="N47" i="10" s="1"/>
  <c r="M63" i="10"/>
  <c r="M62" i="10" s="1"/>
  <c r="M64" i="10" s="1"/>
  <c r="N60" i="10" s="1"/>
  <c r="O30" i="10"/>
  <c r="O8" i="10"/>
  <c r="N15" i="10"/>
  <c r="N17" i="10" s="1"/>
  <c r="N32" i="10" s="1"/>
  <c r="N66" i="10" s="1"/>
  <c r="N68" i="10" s="1"/>
  <c r="Q3" i="10"/>
  <c r="P16" i="10"/>
  <c r="Q11" i="10"/>
  <c r="P48" i="10"/>
  <c r="P28" i="10"/>
  <c r="P26" i="10"/>
  <c r="P61" i="10"/>
  <c r="P20" i="10"/>
  <c r="P21" i="10" s="1"/>
  <c r="P12" i="10"/>
  <c r="P10" i="10"/>
  <c r="Q2" i="10"/>
  <c r="P29" i="10"/>
  <c r="P27" i="10"/>
  <c r="P25" i="10"/>
  <c r="P23" i="10"/>
  <c r="P24" i="10" s="1"/>
  <c r="P7" i="10"/>
  <c r="P14" i="10" s="1"/>
  <c r="O67" i="10"/>
  <c r="N30" i="9"/>
  <c r="N67" i="9"/>
  <c r="M17" i="9"/>
  <c r="M32" i="9" s="1"/>
  <c r="M66" i="9" s="1"/>
  <c r="M68" i="9" s="1"/>
  <c r="N50" i="9"/>
  <c r="N49" i="9" s="1"/>
  <c r="N51" i="9" s="1"/>
  <c r="O47" i="9" s="1"/>
  <c r="N15" i="9"/>
  <c r="N14" i="9"/>
  <c r="R3" i="9"/>
  <c r="P11" i="9"/>
  <c r="O20" i="9"/>
  <c r="O21" i="9" s="1"/>
  <c r="O48" i="9"/>
  <c r="O61" i="9"/>
  <c r="O7" i="9"/>
  <c r="O29" i="9"/>
  <c r="O27" i="9"/>
  <c r="P2" i="9"/>
  <c r="P10" i="9" s="1"/>
  <c r="O12" i="9"/>
  <c r="O16" i="9" s="1"/>
  <c r="O26" i="9"/>
  <c r="O28" i="9"/>
  <c r="O23" i="9"/>
  <c r="O24" i="9" s="1"/>
  <c r="N62" i="9"/>
  <c r="N64" i="9" s="1"/>
  <c r="O60" i="9" s="1"/>
  <c r="M17" i="3"/>
  <c r="M31" i="3" s="1"/>
  <c r="M59" i="3" s="1"/>
  <c r="M61" i="3" s="1"/>
  <c r="P23" i="3"/>
  <c r="O24" i="3"/>
  <c r="O29" i="3" s="1"/>
  <c r="O7" i="3"/>
  <c r="N10" i="3"/>
  <c r="N15" i="3" s="1"/>
  <c r="N14" i="3"/>
  <c r="O3" i="3"/>
  <c r="P11" i="3"/>
  <c r="O16" i="3"/>
  <c r="P28" i="3"/>
  <c r="K56" i="3"/>
  <c r="K55" i="3" s="1"/>
  <c r="K57" i="3"/>
  <c r="L53" i="3" s="1"/>
  <c r="K43" i="3"/>
  <c r="K42" i="3" s="1"/>
  <c r="K44" i="3"/>
  <c r="L40" i="3" s="1"/>
  <c r="M2" i="3"/>
  <c r="N32" i="11" l="1"/>
  <c r="N66" i="11" s="1"/>
  <c r="N68" i="11" s="1"/>
  <c r="O67" i="11"/>
  <c r="N63" i="12"/>
  <c r="N62" i="12" s="1"/>
  <c r="N64" i="12"/>
  <c r="O60" i="12" s="1"/>
  <c r="N50" i="12"/>
  <c r="N49" i="12" s="1"/>
  <c r="N51" i="12" s="1"/>
  <c r="O47" i="12" s="1"/>
  <c r="P17" i="12"/>
  <c r="O68" i="12"/>
  <c r="Q61" i="12"/>
  <c r="Q20" i="12"/>
  <c r="Q21" i="12" s="1"/>
  <c r="Q12" i="12"/>
  <c r="Q16" i="12" s="1"/>
  <c r="Q10" i="12"/>
  <c r="Q15" i="12" s="1"/>
  <c r="Q28" i="12"/>
  <c r="Q7" i="12"/>
  <c r="Q14" i="12" s="1"/>
  <c r="R2" i="12"/>
  <c r="Q29" i="12"/>
  <c r="Q27" i="12"/>
  <c r="Q25" i="12"/>
  <c r="Q23" i="12"/>
  <c r="Q24" i="12" s="1"/>
  <c r="Q26" i="12"/>
  <c r="Q48" i="12"/>
  <c r="R3" i="12"/>
  <c r="R11" i="12"/>
  <c r="P30" i="12"/>
  <c r="O17" i="11"/>
  <c r="N63" i="11"/>
  <c r="N62" i="11" s="1"/>
  <c r="N64" i="11" s="1"/>
  <c r="O60" i="11" s="1"/>
  <c r="N50" i="11"/>
  <c r="N49" i="11" s="1"/>
  <c r="N51" i="11" s="1"/>
  <c r="O47" i="11" s="1"/>
  <c r="Q3" i="11"/>
  <c r="O30" i="11"/>
  <c r="O32" i="11" s="1"/>
  <c r="O66" i="11" s="1"/>
  <c r="O68" i="11" s="1"/>
  <c r="P48" i="11"/>
  <c r="P28" i="11"/>
  <c r="P26" i="11"/>
  <c r="P61" i="11"/>
  <c r="P20" i="11"/>
  <c r="P21" i="11" s="1"/>
  <c r="P12" i="11"/>
  <c r="P16" i="11" s="1"/>
  <c r="P10" i="11"/>
  <c r="P15" i="11" s="1"/>
  <c r="Q2" i="11"/>
  <c r="P29" i="11"/>
  <c r="P27" i="11"/>
  <c r="P25" i="11"/>
  <c r="P23" i="11"/>
  <c r="P24" i="11" s="1"/>
  <c r="P7" i="11"/>
  <c r="P14" i="11" s="1"/>
  <c r="Q11" i="11"/>
  <c r="N63" i="10"/>
  <c r="N62" i="10" s="1"/>
  <c r="N64" i="10" s="1"/>
  <c r="O60" i="10" s="1"/>
  <c r="N50" i="10"/>
  <c r="N49" i="10" s="1"/>
  <c r="N51" i="10" s="1"/>
  <c r="O47" i="10" s="1"/>
  <c r="Q61" i="10"/>
  <c r="Q20" i="10"/>
  <c r="Q21" i="10" s="1"/>
  <c r="Q12" i="10"/>
  <c r="Q10" i="10"/>
  <c r="R2" i="10"/>
  <c r="Q29" i="10"/>
  <c r="Q27" i="10"/>
  <c r="Q25" i="10"/>
  <c r="Q23" i="10"/>
  <c r="Q24" i="10" s="1"/>
  <c r="Q7" i="10"/>
  <c r="Q14" i="10" s="1"/>
  <c r="Q28" i="10"/>
  <c r="Q48" i="10"/>
  <c r="Q26" i="10"/>
  <c r="P8" i="10"/>
  <c r="O15" i="10"/>
  <c r="O17" i="10" s="1"/>
  <c r="O32" i="10" s="1"/>
  <c r="O66" i="10" s="1"/>
  <c r="O68" i="10" s="1"/>
  <c r="Q16" i="10"/>
  <c r="R11" i="10"/>
  <c r="R3" i="10"/>
  <c r="P67" i="10"/>
  <c r="P30" i="10"/>
  <c r="O30" i="9"/>
  <c r="N17" i="9"/>
  <c r="N32" i="9" s="1"/>
  <c r="N66" i="9" s="1"/>
  <c r="N68" i="9" s="1"/>
  <c r="O63" i="9"/>
  <c r="O62" i="9" s="1"/>
  <c r="O64" i="9" s="1"/>
  <c r="P60" i="9" s="1"/>
  <c r="O50" i="9"/>
  <c r="O49" i="9" s="1"/>
  <c r="O51" i="9" s="1"/>
  <c r="P47" i="9" s="1"/>
  <c r="Q11" i="9"/>
  <c r="P48" i="9"/>
  <c r="P61" i="9"/>
  <c r="P7" i="9"/>
  <c r="P29" i="9"/>
  <c r="P27" i="9"/>
  <c r="P20" i="9"/>
  <c r="P21" i="9" s="1"/>
  <c r="P12" i="9"/>
  <c r="P16" i="9" s="1"/>
  <c r="Q2" i="9"/>
  <c r="Q10" i="9" s="1"/>
  <c r="P28" i="9"/>
  <c r="P26" i="9"/>
  <c r="P23" i="9"/>
  <c r="P24" i="9" s="1"/>
  <c r="S3" i="9"/>
  <c r="O15" i="9"/>
  <c r="O14" i="9"/>
  <c r="O67" i="9"/>
  <c r="N17" i="3"/>
  <c r="N31" i="3" s="1"/>
  <c r="N59" i="3" s="1"/>
  <c r="N61" i="3" s="1"/>
  <c r="L43" i="3"/>
  <c r="L42" i="3" s="1"/>
  <c r="L44" i="3"/>
  <c r="M40" i="3" s="1"/>
  <c r="L56" i="3"/>
  <c r="L55" i="3" s="1"/>
  <c r="L57" i="3" s="1"/>
  <c r="M53" i="3" s="1"/>
  <c r="Q28" i="3"/>
  <c r="Q11" i="3"/>
  <c r="P16" i="3"/>
  <c r="O14" i="3"/>
  <c r="P3" i="3"/>
  <c r="P7" i="3"/>
  <c r="O10" i="3"/>
  <c r="O15" i="3" s="1"/>
  <c r="P24" i="3"/>
  <c r="P29" i="3" s="1"/>
  <c r="Q23" i="3"/>
  <c r="N2" i="3"/>
  <c r="Q30" i="10" l="1"/>
  <c r="P67" i="11"/>
  <c r="Q17" i="12"/>
  <c r="O50" i="12"/>
  <c r="O49" i="12" s="1"/>
  <c r="O51" i="12"/>
  <c r="P47" i="12" s="1"/>
  <c r="Q67" i="12"/>
  <c r="S3" i="12"/>
  <c r="P32" i="12"/>
  <c r="P66" i="12" s="1"/>
  <c r="P68" i="12" s="1"/>
  <c r="Q30" i="12"/>
  <c r="O63" i="12"/>
  <c r="O62" i="12" s="1"/>
  <c r="O64" i="12" s="1"/>
  <c r="P60" i="12" s="1"/>
  <c r="S11" i="12"/>
  <c r="R61" i="12"/>
  <c r="R20" i="12"/>
  <c r="R21" i="12" s="1"/>
  <c r="R48" i="12"/>
  <c r="R7" i="12"/>
  <c r="R14" i="12" s="1"/>
  <c r="R12" i="12"/>
  <c r="R16" i="12" s="1"/>
  <c r="R10" i="12"/>
  <c r="R15" i="12" s="1"/>
  <c r="S2" i="12"/>
  <c r="R29" i="12"/>
  <c r="R27" i="12"/>
  <c r="R25" i="12"/>
  <c r="R23" i="12"/>
  <c r="R24" i="12" s="1"/>
  <c r="R28" i="12"/>
  <c r="R26" i="12"/>
  <c r="O50" i="11"/>
  <c r="O49" i="11" s="1"/>
  <c r="O51" i="11" s="1"/>
  <c r="P47" i="11" s="1"/>
  <c r="O63" i="11"/>
  <c r="O62" i="11" s="1"/>
  <c r="O64" i="11" s="1"/>
  <c r="P60" i="11" s="1"/>
  <c r="R3" i="11"/>
  <c r="P30" i="11"/>
  <c r="Q61" i="11"/>
  <c r="Q20" i="11"/>
  <c r="Q21" i="11" s="1"/>
  <c r="Q12" i="11"/>
  <c r="Q16" i="11" s="1"/>
  <c r="Q10" i="11"/>
  <c r="Q15" i="11" s="1"/>
  <c r="R2" i="11"/>
  <c r="Q29" i="11"/>
  <c r="Q27" i="11"/>
  <c r="Q25" i="11"/>
  <c r="Q23" i="11"/>
  <c r="Q24" i="11" s="1"/>
  <c r="Q26" i="11"/>
  <c r="Q48" i="11"/>
  <c r="Q28" i="11"/>
  <c r="Q7" i="11"/>
  <c r="Q14" i="11" s="1"/>
  <c r="P17" i="11"/>
  <c r="P32" i="11" s="1"/>
  <c r="P66" i="11" s="1"/>
  <c r="P68" i="11" s="1"/>
  <c r="R11" i="11"/>
  <c r="O63" i="10"/>
  <c r="O62" i="10" s="1"/>
  <c r="O64" i="10" s="1"/>
  <c r="P60" i="10" s="1"/>
  <c r="S3" i="10"/>
  <c r="Q67" i="10"/>
  <c r="R16" i="10"/>
  <c r="S11" i="10"/>
  <c r="O50" i="10"/>
  <c r="O49" i="10" s="1"/>
  <c r="O51" i="10" s="1"/>
  <c r="P47" i="10" s="1"/>
  <c r="Q8" i="10"/>
  <c r="P15" i="10"/>
  <c r="P17" i="10" s="1"/>
  <c r="P32" i="10" s="1"/>
  <c r="P66" i="10" s="1"/>
  <c r="P68" i="10" s="1"/>
  <c r="R61" i="10"/>
  <c r="R20" i="10"/>
  <c r="R21" i="10" s="1"/>
  <c r="R26" i="10"/>
  <c r="R12" i="10"/>
  <c r="R10" i="10"/>
  <c r="S2" i="10"/>
  <c r="R29" i="10"/>
  <c r="R27" i="10"/>
  <c r="R25" i="10"/>
  <c r="R23" i="10"/>
  <c r="R24" i="10" s="1"/>
  <c r="R28" i="10"/>
  <c r="R7" i="10"/>
  <c r="R14" i="10" s="1"/>
  <c r="R48" i="10"/>
  <c r="P30" i="9"/>
  <c r="P67" i="9"/>
  <c r="O17" i="9"/>
  <c r="O32" i="9" s="1"/>
  <c r="O66" i="9" s="1"/>
  <c r="O68" i="9" s="1"/>
  <c r="P50" i="9"/>
  <c r="P49" i="9" s="1"/>
  <c r="P51" i="9" s="1"/>
  <c r="Q47" i="9" s="1"/>
  <c r="P63" i="9"/>
  <c r="P62" i="9" s="1"/>
  <c r="P64" i="9" s="1"/>
  <c r="Q60" i="9" s="1"/>
  <c r="Q48" i="9"/>
  <c r="Q61" i="9"/>
  <c r="Q7" i="9"/>
  <c r="Q29" i="9"/>
  <c r="Q27" i="9"/>
  <c r="Q20" i="9"/>
  <c r="Q21" i="9" s="1"/>
  <c r="Q12" i="9"/>
  <c r="Q16" i="9" s="1"/>
  <c r="R2" i="9"/>
  <c r="R10" i="9" s="1"/>
  <c r="Q28" i="9"/>
  <c r="Q26" i="9"/>
  <c r="Q23" i="9"/>
  <c r="Q24" i="9" s="1"/>
  <c r="P15" i="9"/>
  <c r="P14" i="9"/>
  <c r="R11" i="9"/>
  <c r="T3" i="9"/>
  <c r="O17" i="3"/>
  <c r="O31" i="3" s="1"/>
  <c r="O59" i="3" s="1"/>
  <c r="O61" i="3" s="1"/>
  <c r="M56" i="3"/>
  <c r="M55" i="3" s="1"/>
  <c r="M57" i="3"/>
  <c r="N53" i="3" s="1"/>
  <c r="Q24" i="3"/>
  <c r="R23" i="3"/>
  <c r="P14" i="3"/>
  <c r="Q3" i="3"/>
  <c r="R28" i="3"/>
  <c r="Q29" i="3"/>
  <c r="P10" i="3"/>
  <c r="P15" i="3" s="1"/>
  <c r="Q7" i="3"/>
  <c r="M43" i="3"/>
  <c r="M42" i="3" s="1"/>
  <c r="M44" i="3" s="1"/>
  <c r="N40" i="3" s="1"/>
  <c r="R11" i="3"/>
  <c r="Q16" i="3"/>
  <c r="O2" i="3"/>
  <c r="Q30" i="9" l="1"/>
  <c r="Q67" i="11"/>
  <c r="R67" i="12"/>
  <c r="R67" i="10"/>
  <c r="P63" i="12"/>
  <c r="P62" i="12" s="1"/>
  <c r="P64" i="12" s="1"/>
  <c r="Q60" i="12" s="1"/>
  <c r="T3" i="12"/>
  <c r="R30" i="12"/>
  <c r="S51" i="12"/>
  <c r="S12" i="12"/>
  <c r="S10" i="12"/>
  <c r="S15" i="12" s="1"/>
  <c r="S64" i="12"/>
  <c r="S49" i="12"/>
  <c r="T2" i="12"/>
  <c r="S29" i="12"/>
  <c r="S27" i="12"/>
  <c r="S25" i="12"/>
  <c r="S20" i="12"/>
  <c r="S21" i="12" s="1"/>
  <c r="S62" i="12"/>
  <c r="S47" i="12"/>
  <c r="S23" i="12"/>
  <c r="S24" i="12" s="1"/>
  <c r="S60" i="12"/>
  <c r="S50" i="12"/>
  <c r="S7" i="12"/>
  <c r="S14" i="12" s="1"/>
  <c r="S61" i="12"/>
  <c r="S63" i="12"/>
  <c r="S48" i="12"/>
  <c r="S28" i="12"/>
  <c r="S26" i="12"/>
  <c r="P50" i="12"/>
  <c r="P49" i="12" s="1"/>
  <c r="P51" i="12" s="1"/>
  <c r="Q47" i="12" s="1"/>
  <c r="R17" i="12"/>
  <c r="R32" i="12" s="1"/>
  <c r="R66" i="12" s="1"/>
  <c r="R68" i="12" s="1"/>
  <c r="S16" i="12"/>
  <c r="T11" i="12"/>
  <c r="Q32" i="12"/>
  <c r="Q66" i="12" s="1"/>
  <c r="Q68" i="12" s="1"/>
  <c r="Q17" i="11"/>
  <c r="P63" i="11"/>
  <c r="P62" i="11" s="1"/>
  <c r="P64" i="11" s="1"/>
  <c r="Q60" i="11" s="1"/>
  <c r="P50" i="11"/>
  <c r="P49" i="11" s="1"/>
  <c r="P51" i="11" s="1"/>
  <c r="Q47" i="11" s="1"/>
  <c r="S3" i="11"/>
  <c r="S11" i="11"/>
  <c r="Q30" i="11"/>
  <c r="R61" i="11"/>
  <c r="R20" i="11"/>
  <c r="R21" i="11" s="1"/>
  <c r="S2" i="11"/>
  <c r="R12" i="11"/>
  <c r="R16" i="11" s="1"/>
  <c r="R10" i="11"/>
  <c r="R15" i="11" s="1"/>
  <c r="R29" i="11"/>
  <c r="R27" i="11"/>
  <c r="R25" i="11"/>
  <c r="R23" i="11"/>
  <c r="R24" i="11" s="1"/>
  <c r="R48" i="11"/>
  <c r="R28" i="11"/>
  <c r="R26" i="11"/>
  <c r="R7" i="11"/>
  <c r="R14" i="11" s="1"/>
  <c r="P50" i="10"/>
  <c r="P49" i="10" s="1"/>
  <c r="P51" i="10" s="1"/>
  <c r="Q47" i="10" s="1"/>
  <c r="T11" i="10"/>
  <c r="R30" i="10"/>
  <c r="T3" i="10"/>
  <c r="R8" i="10"/>
  <c r="Q15" i="10"/>
  <c r="Q17" i="10" s="1"/>
  <c r="Q32" i="10" s="1"/>
  <c r="Q66" i="10" s="1"/>
  <c r="Q68" i="10" s="1"/>
  <c r="S51" i="10"/>
  <c r="S12" i="10"/>
  <c r="S16" i="10" s="1"/>
  <c r="S10" i="10"/>
  <c r="T2" i="10"/>
  <c r="S64" i="10"/>
  <c r="S49" i="10"/>
  <c r="S29" i="10"/>
  <c r="S27" i="10"/>
  <c r="S25" i="10"/>
  <c r="S62" i="10"/>
  <c r="S47" i="10"/>
  <c r="S23" i="10"/>
  <c r="S24" i="10" s="1"/>
  <c r="S60" i="10"/>
  <c r="S50" i="10"/>
  <c r="S7" i="10"/>
  <c r="S14" i="10" s="1"/>
  <c r="S63" i="10"/>
  <c r="S48" i="10"/>
  <c r="S28" i="10"/>
  <c r="S26" i="10"/>
  <c r="S61" i="10"/>
  <c r="S20" i="10"/>
  <c r="S21" i="10" s="1"/>
  <c r="P63" i="10"/>
  <c r="P62" i="10" s="1"/>
  <c r="P64" i="10" s="1"/>
  <c r="Q60" i="10" s="1"/>
  <c r="Q67" i="9"/>
  <c r="P17" i="9"/>
  <c r="P32" i="9" s="1"/>
  <c r="P66" i="9" s="1"/>
  <c r="P68" i="9" s="1"/>
  <c r="Q50" i="9"/>
  <c r="Q49" i="9" s="1"/>
  <c r="Q51" i="9" s="1"/>
  <c r="R47" i="9" s="1"/>
  <c r="Q63" i="9"/>
  <c r="Q62" i="9" s="1"/>
  <c r="Q64" i="9" s="1"/>
  <c r="R60" i="9" s="1"/>
  <c r="U3" i="9"/>
  <c r="Q15" i="9"/>
  <c r="Q14" i="9"/>
  <c r="R61" i="9"/>
  <c r="R7" i="9"/>
  <c r="R29" i="9"/>
  <c r="R27" i="9"/>
  <c r="R20" i="9"/>
  <c r="R21" i="9" s="1"/>
  <c r="R12" i="9"/>
  <c r="R16" i="9" s="1"/>
  <c r="S2" i="9"/>
  <c r="S10" i="9" s="1"/>
  <c r="R28" i="9"/>
  <c r="R26" i="9"/>
  <c r="R23" i="9"/>
  <c r="R24" i="9" s="1"/>
  <c r="R48" i="9"/>
  <c r="S11" i="9"/>
  <c r="P17" i="3"/>
  <c r="P31" i="3" s="1"/>
  <c r="P59" i="3" s="1"/>
  <c r="P61" i="3" s="1"/>
  <c r="N43" i="3"/>
  <c r="N42" i="3" s="1"/>
  <c r="N44" i="3"/>
  <c r="O40" i="3" s="1"/>
  <c r="S11" i="3"/>
  <c r="R16" i="3"/>
  <c r="R24" i="3"/>
  <c r="S23" i="3"/>
  <c r="S28" i="3"/>
  <c r="R29" i="3"/>
  <c r="Q14" i="3"/>
  <c r="R3" i="3"/>
  <c r="Q10" i="3"/>
  <c r="Q15" i="3" s="1"/>
  <c r="R7" i="3"/>
  <c r="N56" i="3"/>
  <c r="N55" i="3" s="1"/>
  <c r="N57" i="3" s="1"/>
  <c r="O53" i="3" s="1"/>
  <c r="P2" i="3"/>
  <c r="R30" i="9" l="1"/>
  <c r="S67" i="10"/>
  <c r="Q50" i="12"/>
  <c r="Q49" i="12" s="1"/>
  <c r="Q51" i="12" s="1"/>
  <c r="R47" i="12" s="1"/>
  <c r="Q63" i="12"/>
  <c r="Q62" i="12" s="1"/>
  <c r="Q64" i="12"/>
  <c r="R60" i="12" s="1"/>
  <c r="S30" i="12"/>
  <c r="S17" i="12"/>
  <c r="S32" i="12" s="1"/>
  <c r="S66" i="12" s="1"/>
  <c r="U3" i="12"/>
  <c r="T51" i="12"/>
  <c r="T12" i="12"/>
  <c r="T16" i="12" s="1"/>
  <c r="T10" i="12"/>
  <c r="T15" i="12" s="1"/>
  <c r="T64" i="12"/>
  <c r="T49" i="12"/>
  <c r="U2" i="12"/>
  <c r="T29" i="12"/>
  <c r="T30" i="12" s="1"/>
  <c r="T27" i="12"/>
  <c r="T25" i="12"/>
  <c r="T62" i="12"/>
  <c r="T47" i="12"/>
  <c r="T23" i="12"/>
  <c r="T24" i="12" s="1"/>
  <c r="T60" i="12"/>
  <c r="T61" i="12"/>
  <c r="T20" i="12"/>
  <c r="T21" i="12" s="1"/>
  <c r="T50" i="12"/>
  <c r="T63" i="12"/>
  <c r="T48" i="12"/>
  <c r="T28" i="12"/>
  <c r="T26" i="12"/>
  <c r="T7" i="12"/>
  <c r="T14" i="12" s="1"/>
  <c r="S67" i="12"/>
  <c r="U11" i="12"/>
  <c r="Q17" i="3"/>
  <c r="Q31" i="3" s="1"/>
  <c r="Q59" i="3" s="1"/>
  <c r="Q61" i="3" s="1"/>
  <c r="R17" i="11"/>
  <c r="R32" i="11" s="1"/>
  <c r="R66" i="11" s="1"/>
  <c r="Q50" i="11"/>
  <c r="Q49" i="11" s="1"/>
  <c r="Q51" i="11" s="1"/>
  <c r="R47" i="11" s="1"/>
  <c r="Q63" i="11"/>
  <c r="Q62" i="11" s="1"/>
  <c r="Q64" i="11" s="1"/>
  <c r="R60" i="11" s="1"/>
  <c r="T3" i="11"/>
  <c r="T2" i="11"/>
  <c r="S51" i="11"/>
  <c r="S12" i="11"/>
  <c r="S16" i="11" s="1"/>
  <c r="S10" i="11"/>
  <c r="S15" i="11" s="1"/>
  <c r="S64" i="11"/>
  <c r="S49" i="11"/>
  <c r="S29" i="11"/>
  <c r="S27" i="11"/>
  <c r="S25" i="11"/>
  <c r="S62" i="11"/>
  <c r="S47" i="11"/>
  <c r="S23" i="11"/>
  <c r="S24" i="11" s="1"/>
  <c r="S60" i="11"/>
  <c r="S50" i="11"/>
  <c r="S28" i="11"/>
  <c r="S48" i="11"/>
  <c r="S61" i="11"/>
  <c r="S67" i="11" s="1"/>
  <c r="S7" i="11"/>
  <c r="S14" i="11" s="1"/>
  <c r="S26" i="11"/>
  <c r="S20" i="11"/>
  <c r="S21" i="11" s="1"/>
  <c r="S63" i="11"/>
  <c r="R67" i="11"/>
  <c r="R30" i="11"/>
  <c r="T11" i="11"/>
  <c r="Q32" i="11"/>
  <c r="Q66" i="11" s="1"/>
  <c r="Q68" i="11" s="1"/>
  <c r="S8" i="10"/>
  <c r="R15" i="10"/>
  <c r="R17" i="10" s="1"/>
  <c r="R32" i="10" s="1"/>
  <c r="R66" i="10" s="1"/>
  <c r="R68" i="10" s="1"/>
  <c r="U3" i="10"/>
  <c r="T51" i="10"/>
  <c r="T12" i="10"/>
  <c r="T10" i="10"/>
  <c r="U2" i="10"/>
  <c r="T64" i="10"/>
  <c r="T49" i="10"/>
  <c r="T29" i="10"/>
  <c r="T27" i="10"/>
  <c r="T25" i="10"/>
  <c r="T62" i="10"/>
  <c r="T47" i="10"/>
  <c r="T23" i="10"/>
  <c r="T24" i="10" s="1"/>
  <c r="T60" i="10"/>
  <c r="T61" i="10"/>
  <c r="T50" i="10"/>
  <c r="T7" i="10"/>
  <c r="T14" i="10" s="1"/>
  <c r="T63" i="10"/>
  <c r="T48" i="10"/>
  <c r="T28" i="10"/>
  <c r="T26" i="10"/>
  <c r="T20" i="10"/>
  <c r="T21" i="10" s="1"/>
  <c r="T16" i="10"/>
  <c r="U11" i="10"/>
  <c r="S30" i="10"/>
  <c r="Q50" i="10"/>
  <c r="Q49" i="10" s="1"/>
  <c r="Q51" i="10" s="1"/>
  <c r="R47" i="10" s="1"/>
  <c r="Q63" i="10"/>
  <c r="Q62" i="10" s="1"/>
  <c r="Q64" i="10" s="1"/>
  <c r="R60" i="10" s="1"/>
  <c r="Q17" i="9"/>
  <c r="Q32" i="9" s="1"/>
  <c r="Q66" i="9" s="1"/>
  <c r="Q68" i="9" s="1"/>
  <c r="R63" i="9"/>
  <c r="R62" i="9" s="1"/>
  <c r="R64" i="9" s="1"/>
  <c r="R50" i="9"/>
  <c r="R49" i="9" s="1"/>
  <c r="R51" i="9" s="1"/>
  <c r="R67" i="9"/>
  <c r="R15" i="9"/>
  <c r="R14" i="9"/>
  <c r="S62" i="9"/>
  <c r="S61" i="9"/>
  <c r="S7" i="9"/>
  <c r="S29" i="9"/>
  <c r="S27" i="9"/>
  <c r="S51" i="9"/>
  <c r="S20" i="9"/>
  <c r="S21" i="9" s="1"/>
  <c r="S49" i="9"/>
  <c r="S64" i="9"/>
  <c r="S47" i="9"/>
  <c r="S60" i="9"/>
  <c r="S28" i="9"/>
  <c r="S26" i="9"/>
  <c r="S23" i="9"/>
  <c r="S24" i="9" s="1"/>
  <c r="S50" i="9"/>
  <c r="T2" i="9"/>
  <c r="T10" i="9" s="1"/>
  <c r="S48" i="9"/>
  <c r="S12" i="9"/>
  <c r="S16" i="9" s="1"/>
  <c r="S63" i="9"/>
  <c r="V3" i="9"/>
  <c r="T11" i="9"/>
  <c r="O56" i="3"/>
  <c r="O55" i="3" s="1"/>
  <c r="O57" i="3" s="1"/>
  <c r="P53" i="3" s="1"/>
  <c r="R14" i="3"/>
  <c r="S3" i="3"/>
  <c r="T11" i="3"/>
  <c r="S16" i="3"/>
  <c r="O43" i="3"/>
  <c r="O42" i="3" s="1"/>
  <c r="O44" i="3"/>
  <c r="P40" i="3" s="1"/>
  <c r="R10" i="3"/>
  <c r="R15" i="3" s="1"/>
  <c r="R17" i="3" s="1"/>
  <c r="R31" i="3" s="1"/>
  <c r="R59" i="3" s="1"/>
  <c r="R61" i="3" s="1"/>
  <c r="S7" i="3"/>
  <c r="T28" i="3"/>
  <c r="T23" i="3"/>
  <c r="S24" i="3"/>
  <c r="S29" i="3" s="1"/>
  <c r="Q2" i="3"/>
  <c r="T17" i="12" l="1"/>
  <c r="T32" i="12" s="1"/>
  <c r="T66" i="12" s="1"/>
  <c r="R50" i="12"/>
  <c r="R49" i="12" s="1"/>
  <c r="R51" i="12" s="1"/>
  <c r="V3" i="12"/>
  <c r="V11" i="12"/>
  <c r="S68" i="12"/>
  <c r="R63" i="12"/>
  <c r="R62" i="12" s="1"/>
  <c r="R64" i="12" s="1"/>
  <c r="T67" i="12"/>
  <c r="U51" i="12"/>
  <c r="U12" i="12"/>
  <c r="U16" i="12" s="1"/>
  <c r="U10" i="12"/>
  <c r="U15" i="12" s="1"/>
  <c r="U64" i="12"/>
  <c r="U49" i="12"/>
  <c r="V2" i="12"/>
  <c r="U29" i="12"/>
  <c r="U27" i="12"/>
  <c r="U25" i="12"/>
  <c r="U62" i="12"/>
  <c r="U47" i="12"/>
  <c r="U23" i="12"/>
  <c r="U24" i="12" s="1"/>
  <c r="U60" i="12"/>
  <c r="U50" i="12"/>
  <c r="U63" i="12"/>
  <c r="U48" i="12"/>
  <c r="U28" i="12"/>
  <c r="U26" i="12"/>
  <c r="U7" i="12"/>
  <c r="U14" i="12" s="1"/>
  <c r="U61" i="12"/>
  <c r="U20" i="12"/>
  <c r="U21" i="12" s="1"/>
  <c r="S17" i="11"/>
  <c r="R50" i="11"/>
  <c r="R49" i="11" s="1"/>
  <c r="R51" i="11" s="1"/>
  <c r="T51" i="11"/>
  <c r="T12" i="11"/>
  <c r="T16" i="11" s="1"/>
  <c r="T10" i="11"/>
  <c r="U2" i="11"/>
  <c r="T64" i="11"/>
  <c r="T49" i="11"/>
  <c r="T29" i="11"/>
  <c r="T27" i="11"/>
  <c r="T25" i="11"/>
  <c r="T62" i="11"/>
  <c r="T47" i="11"/>
  <c r="T23" i="11"/>
  <c r="T24" i="11" s="1"/>
  <c r="T60" i="11"/>
  <c r="T50" i="11"/>
  <c r="T7" i="11"/>
  <c r="T14" i="11" s="1"/>
  <c r="T63" i="11"/>
  <c r="T48" i="11"/>
  <c r="T28" i="11"/>
  <c r="T26" i="11"/>
  <c r="T61" i="11"/>
  <c r="T20" i="11"/>
  <c r="T21" i="11" s="1"/>
  <c r="T15" i="11"/>
  <c r="U3" i="11"/>
  <c r="R68" i="11"/>
  <c r="R63" i="11"/>
  <c r="R62" i="11" s="1"/>
  <c r="R64" i="11" s="1"/>
  <c r="U11" i="11"/>
  <c r="S30" i="11"/>
  <c r="R50" i="10"/>
  <c r="R49" i="10" s="1"/>
  <c r="R51" i="10" s="1"/>
  <c r="R63" i="10"/>
  <c r="R62" i="10" s="1"/>
  <c r="R64" i="10" s="1"/>
  <c r="V11" i="10"/>
  <c r="T30" i="10"/>
  <c r="V3" i="10"/>
  <c r="U51" i="10"/>
  <c r="U12" i="10"/>
  <c r="U16" i="10" s="1"/>
  <c r="U10" i="10"/>
  <c r="V2" i="10"/>
  <c r="U64" i="10"/>
  <c r="U49" i="10"/>
  <c r="U29" i="10"/>
  <c r="U27" i="10"/>
  <c r="U25" i="10"/>
  <c r="U62" i="10"/>
  <c r="U47" i="10"/>
  <c r="U23" i="10"/>
  <c r="U24" i="10" s="1"/>
  <c r="U60" i="10"/>
  <c r="U50" i="10"/>
  <c r="U7" i="10"/>
  <c r="U14" i="10" s="1"/>
  <c r="U63" i="10"/>
  <c r="U48" i="10"/>
  <c r="U28" i="10"/>
  <c r="U26" i="10"/>
  <c r="U61" i="10"/>
  <c r="U67" i="10" s="1"/>
  <c r="U20" i="10"/>
  <c r="U21" i="10" s="1"/>
  <c r="T67" i="10"/>
  <c r="T8" i="10"/>
  <c r="S15" i="10"/>
  <c r="S17" i="10" s="1"/>
  <c r="S32" i="10" s="1"/>
  <c r="S66" i="10" s="1"/>
  <c r="S68" i="10" s="1"/>
  <c r="S30" i="9"/>
  <c r="S67" i="9"/>
  <c r="R17" i="9"/>
  <c r="R32" i="9" s="1"/>
  <c r="R66" i="9" s="1"/>
  <c r="R68" i="9" s="1"/>
  <c r="S15" i="9"/>
  <c r="S14" i="9"/>
  <c r="T61" i="9"/>
  <c r="T7" i="9"/>
  <c r="T29" i="9"/>
  <c r="T30" i="9" s="1"/>
  <c r="T27" i="9"/>
  <c r="T51" i="9"/>
  <c r="T20" i="9"/>
  <c r="T21" i="9" s="1"/>
  <c r="T49" i="9"/>
  <c r="T64" i="9"/>
  <c r="T47" i="9"/>
  <c r="T62" i="9"/>
  <c r="T12" i="9"/>
  <c r="T16" i="9" s="1"/>
  <c r="U2" i="9"/>
  <c r="U10" i="9" s="1"/>
  <c r="T60" i="9"/>
  <c r="T28" i="9"/>
  <c r="T26" i="9"/>
  <c r="T23" i="9"/>
  <c r="T24" i="9" s="1"/>
  <c r="T50" i="9"/>
  <c r="T48" i="9"/>
  <c r="T63" i="9"/>
  <c r="U11" i="9"/>
  <c r="W3" i="9"/>
  <c r="P56" i="3"/>
  <c r="P55" i="3" s="1"/>
  <c r="P57" i="3" s="1"/>
  <c r="S14" i="3"/>
  <c r="T3" i="3"/>
  <c r="S10" i="3"/>
  <c r="S15" i="3" s="1"/>
  <c r="S17" i="3" s="1"/>
  <c r="S31" i="3" s="1"/>
  <c r="S59" i="3" s="1"/>
  <c r="S61" i="3" s="1"/>
  <c r="T7" i="3"/>
  <c r="U23" i="3"/>
  <c r="T24" i="3"/>
  <c r="U28" i="3"/>
  <c r="T29" i="3"/>
  <c r="P43" i="3"/>
  <c r="P42" i="3" s="1"/>
  <c r="P44" i="3" s="1"/>
  <c r="T16" i="3"/>
  <c r="U11" i="3"/>
  <c r="R2" i="3"/>
  <c r="U67" i="12" l="1"/>
  <c r="T67" i="11"/>
  <c r="T17" i="11"/>
  <c r="U17" i="12"/>
  <c r="W11" i="12"/>
  <c r="W3" i="12"/>
  <c r="U30" i="12"/>
  <c r="V12" i="12"/>
  <c r="V16" i="12" s="1"/>
  <c r="V10" i="12"/>
  <c r="V15" i="12" s="1"/>
  <c r="V64" i="12"/>
  <c r="V49" i="12"/>
  <c r="W2" i="12"/>
  <c r="V51" i="12"/>
  <c r="V29" i="12"/>
  <c r="V27" i="12"/>
  <c r="V25" i="12"/>
  <c r="V62" i="12"/>
  <c r="V47" i="12"/>
  <c r="V23" i="12"/>
  <c r="V24" i="12" s="1"/>
  <c r="V60" i="12"/>
  <c r="V50" i="12"/>
  <c r="V63" i="12"/>
  <c r="V48" i="12"/>
  <c r="V28" i="12"/>
  <c r="V26" i="12"/>
  <c r="V7" i="12"/>
  <c r="V14" i="12" s="1"/>
  <c r="V61" i="12"/>
  <c r="V20" i="12"/>
  <c r="V21" i="12" s="1"/>
  <c r="T68" i="12"/>
  <c r="V11" i="11"/>
  <c r="T30" i="11"/>
  <c r="T32" i="11"/>
  <c r="T66" i="11" s="1"/>
  <c r="T68" i="11" s="1"/>
  <c r="U51" i="11"/>
  <c r="U12" i="11"/>
  <c r="U16" i="11" s="1"/>
  <c r="U10" i="11"/>
  <c r="V2" i="11"/>
  <c r="U64" i="11"/>
  <c r="U49" i="11"/>
  <c r="U29" i="11"/>
  <c r="U27" i="11"/>
  <c r="U25" i="11"/>
  <c r="U62" i="11"/>
  <c r="U47" i="11"/>
  <c r="U23" i="11"/>
  <c r="U24" i="11" s="1"/>
  <c r="U60" i="11"/>
  <c r="U50" i="11"/>
  <c r="U7" i="11"/>
  <c r="U14" i="11" s="1"/>
  <c r="U63" i="11"/>
  <c r="U48" i="11"/>
  <c r="U28" i="11"/>
  <c r="U26" i="11"/>
  <c r="U61" i="11"/>
  <c r="U20" i="11"/>
  <c r="U21" i="11" s="1"/>
  <c r="V3" i="11"/>
  <c r="U15" i="11"/>
  <c r="S32" i="11"/>
  <c r="S66" i="11" s="1"/>
  <c r="S68" i="11" s="1"/>
  <c r="V12" i="10"/>
  <c r="V10" i="10"/>
  <c r="W2" i="10"/>
  <c r="V64" i="10"/>
  <c r="V49" i="10"/>
  <c r="V29" i="10"/>
  <c r="V27" i="10"/>
  <c r="V25" i="10"/>
  <c r="V62" i="10"/>
  <c r="V47" i="10"/>
  <c r="V23" i="10"/>
  <c r="V24" i="10" s="1"/>
  <c r="V60" i="10"/>
  <c r="V50" i="10"/>
  <c r="V7" i="10"/>
  <c r="V14" i="10" s="1"/>
  <c r="V63" i="10"/>
  <c r="V48" i="10"/>
  <c r="V28" i="10"/>
  <c r="V26" i="10"/>
  <c r="V61" i="10"/>
  <c r="V20" i="10"/>
  <c r="V21" i="10" s="1"/>
  <c r="V51" i="10"/>
  <c r="W3" i="10"/>
  <c r="V16" i="10"/>
  <c r="W11" i="10"/>
  <c r="U8" i="10"/>
  <c r="T15" i="10"/>
  <c r="T17" i="10" s="1"/>
  <c r="T32" i="10" s="1"/>
  <c r="T66" i="10" s="1"/>
  <c r="T68" i="10" s="1"/>
  <c r="U30" i="10"/>
  <c r="S17" i="9"/>
  <c r="S32" i="9" s="1"/>
  <c r="S66" i="9" s="1"/>
  <c r="S68" i="9" s="1"/>
  <c r="U29" i="9"/>
  <c r="U27" i="9"/>
  <c r="U60" i="9"/>
  <c r="U28" i="9"/>
  <c r="U26" i="9"/>
  <c r="U51" i="9"/>
  <c r="U20" i="9"/>
  <c r="U21" i="9" s="1"/>
  <c r="U49" i="9"/>
  <c r="U64" i="9"/>
  <c r="U47" i="9"/>
  <c r="U62" i="9"/>
  <c r="U12" i="9"/>
  <c r="U16" i="9" s="1"/>
  <c r="V2" i="9"/>
  <c r="V10" i="9" s="1"/>
  <c r="U23" i="9"/>
  <c r="U24" i="9" s="1"/>
  <c r="U50" i="9"/>
  <c r="U48" i="9"/>
  <c r="U63" i="9"/>
  <c r="U61" i="9"/>
  <c r="U7" i="9"/>
  <c r="X3" i="9"/>
  <c r="T15" i="9"/>
  <c r="T14" i="9"/>
  <c r="T67" i="9"/>
  <c r="V11" i="9"/>
  <c r="T14" i="3"/>
  <c r="U3" i="3"/>
  <c r="U16" i="3"/>
  <c r="V11" i="3"/>
  <c r="V28" i="3"/>
  <c r="V23" i="3"/>
  <c r="U24" i="3"/>
  <c r="U29" i="3" s="1"/>
  <c r="U7" i="3"/>
  <c r="T10" i="3"/>
  <c r="T15" i="3" s="1"/>
  <c r="S2" i="3"/>
  <c r="V67" i="12" l="1"/>
  <c r="U67" i="11"/>
  <c r="V17" i="12"/>
  <c r="X3" i="12"/>
  <c r="V30" i="12"/>
  <c r="X11" i="12"/>
  <c r="W64" i="12"/>
  <c r="W49" i="12"/>
  <c r="X2" i="12"/>
  <c r="W29" i="12"/>
  <c r="W27" i="12"/>
  <c r="W25" i="12"/>
  <c r="W62" i="12"/>
  <c r="W47" i="12"/>
  <c r="W23" i="12"/>
  <c r="W24" i="12" s="1"/>
  <c r="W60" i="12"/>
  <c r="W50" i="12"/>
  <c r="W51" i="12"/>
  <c r="W63" i="12"/>
  <c r="W48" i="12"/>
  <c r="W28" i="12"/>
  <c r="W26" i="12"/>
  <c r="W7" i="12"/>
  <c r="W14" i="12" s="1"/>
  <c r="W10" i="12"/>
  <c r="W15" i="12" s="1"/>
  <c r="W61" i="12"/>
  <c r="W20" i="12"/>
  <c r="W21" i="12" s="1"/>
  <c r="W12" i="12"/>
  <c r="W16" i="12" s="1"/>
  <c r="U32" i="12"/>
  <c r="U66" i="12" s="1"/>
  <c r="U68" i="12" s="1"/>
  <c r="T17" i="3"/>
  <c r="T31" i="3" s="1"/>
  <c r="T59" i="3" s="1"/>
  <c r="T61" i="3" s="1"/>
  <c r="U17" i="11"/>
  <c r="U30" i="11"/>
  <c r="V12" i="11"/>
  <c r="V16" i="11" s="1"/>
  <c r="V10" i="11"/>
  <c r="V15" i="11" s="1"/>
  <c r="W2" i="11"/>
  <c r="V64" i="11"/>
  <c r="V49" i="11"/>
  <c r="V29" i="11"/>
  <c r="V27" i="11"/>
  <c r="V25" i="11"/>
  <c r="V62" i="11"/>
  <c r="V47" i="11"/>
  <c r="V23" i="11"/>
  <c r="V24" i="11" s="1"/>
  <c r="V60" i="11"/>
  <c r="V7" i="11"/>
  <c r="V14" i="11" s="1"/>
  <c r="V50" i="11"/>
  <c r="V63" i="11"/>
  <c r="V48" i="11"/>
  <c r="V28" i="11"/>
  <c r="V26" i="11"/>
  <c r="V61" i="11"/>
  <c r="V20" i="11"/>
  <c r="V21" i="11" s="1"/>
  <c r="V51" i="11"/>
  <c r="W3" i="11"/>
  <c r="W11" i="11"/>
  <c r="V67" i="10"/>
  <c r="V30" i="10"/>
  <c r="X11" i="10"/>
  <c r="W64" i="10"/>
  <c r="W49" i="10"/>
  <c r="W29" i="10"/>
  <c r="W27" i="10"/>
  <c r="W25" i="10"/>
  <c r="W62" i="10"/>
  <c r="W47" i="10"/>
  <c r="W23" i="10"/>
  <c r="W24" i="10" s="1"/>
  <c r="W60" i="10"/>
  <c r="W50" i="10"/>
  <c r="W7" i="10"/>
  <c r="W14" i="10" s="1"/>
  <c r="W63" i="10"/>
  <c r="W48" i="10"/>
  <c r="W28" i="10"/>
  <c r="W26" i="10"/>
  <c r="W61" i="10"/>
  <c r="W20" i="10"/>
  <c r="W21" i="10" s="1"/>
  <c r="W51" i="10"/>
  <c r="W10" i="10"/>
  <c r="X2" i="10"/>
  <c r="W12" i="10"/>
  <c r="W16" i="10" s="1"/>
  <c r="V8" i="10"/>
  <c r="U15" i="10"/>
  <c r="U17" i="10" s="1"/>
  <c r="U32" i="10" s="1"/>
  <c r="U66" i="10" s="1"/>
  <c r="U68" i="10" s="1"/>
  <c r="X3" i="10"/>
  <c r="U30" i="9"/>
  <c r="U67" i="9"/>
  <c r="T17" i="9"/>
  <c r="T32" i="9" s="1"/>
  <c r="T66" i="9" s="1"/>
  <c r="T68" i="9" s="1"/>
  <c r="W11" i="9"/>
  <c r="Y3" i="9"/>
  <c r="V51" i="9"/>
  <c r="V20" i="9"/>
  <c r="V21" i="9" s="1"/>
  <c r="V49" i="9"/>
  <c r="V64" i="9"/>
  <c r="V47" i="9"/>
  <c r="V23" i="9"/>
  <c r="V24" i="9" s="1"/>
  <c r="V62" i="9"/>
  <c r="V12" i="9"/>
  <c r="V16" i="9" s="1"/>
  <c r="W2" i="9"/>
  <c r="W10" i="9" s="1"/>
  <c r="V60" i="9"/>
  <c r="V28" i="9"/>
  <c r="V26" i="9"/>
  <c r="V50" i="9"/>
  <c r="V48" i="9"/>
  <c r="V63" i="9"/>
  <c r="V61" i="9"/>
  <c r="V7" i="9"/>
  <c r="V29" i="9"/>
  <c r="V27" i="9"/>
  <c r="U15" i="9"/>
  <c r="U14" i="9"/>
  <c r="U14" i="3"/>
  <c r="V3" i="3"/>
  <c r="V16" i="3"/>
  <c r="W11" i="3"/>
  <c r="V7" i="3"/>
  <c r="U10" i="3"/>
  <c r="U15" i="3" s="1"/>
  <c r="W23" i="3"/>
  <c r="V24" i="3"/>
  <c r="V29" i="3"/>
  <c r="W28" i="3"/>
  <c r="T2" i="3"/>
  <c r="W67" i="12" l="1"/>
  <c r="V67" i="11"/>
  <c r="W17" i="12"/>
  <c r="U32" i="11"/>
  <c r="U66" i="11" s="1"/>
  <c r="U68" i="11" s="1"/>
  <c r="Y11" i="12"/>
  <c r="W30" i="12"/>
  <c r="W32" i="12" s="1"/>
  <c r="W66" i="12" s="1"/>
  <c r="W68" i="12" s="1"/>
  <c r="X29" i="12"/>
  <c r="X27" i="12"/>
  <c r="X25" i="12"/>
  <c r="X62" i="12"/>
  <c r="X47" i="12"/>
  <c r="X23" i="12"/>
  <c r="X24" i="12" s="1"/>
  <c r="X60" i="12"/>
  <c r="Y2" i="12"/>
  <c r="X50" i="12"/>
  <c r="X7" i="12"/>
  <c r="X14" i="12" s="1"/>
  <c r="X10" i="12"/>
  <c r="X15" i="12" s="1"/>
  <c r="X63" i="12"/>
  <c r="X48" i="12"/>
  <c r="X28" i="12"/>
  <c r="X26" i="12"/>
  <c r="X61" i="12"/>
  <c r="X67" i="12" s="1"/>
  <c r="X20" i="12"/>
  <c r="X21" i="12" s="1"/>
  <c r="X64" i="12"/>
  <c r="X12" i="12"/>
  <c r="X16" i="12" s="1"/>
  <c r="X51" i="12"/>
  <c r="X49" i="12"/>
  <c r="Y3" i="12"/>
  <c r="V32" i="12"/>
  <c r="V66" i="12" s="1"/>
  <c r="V68" i="12" s="1"/>
  <c r="U17" i="3"/>
  <c r="U31" i="3" s="1"/>
  <c r="U59" i="3" s="1"/>
  <c r="U61" i="3" s="1"/>
  <c r="X3" i="11"/>
  <c r="V30" i="11"/>
  <c r="X11" i="11"/>
  <c r="W64" i="11"/>
  <c r="W49" i="11"/>
  <c r="W29" i="11"/>
  <c r="W27" i="11"/>
  <c r="W25" i="11"/>
  <c r="W62" i="11"/>
  <c r="W47" i="11"/>
  <c r="W23" i="11"/>
  <c r="W24" i="11" s="1"/>
  <c r="W60" i="11"/>
  <c r="W50" i="11"/>
  <c r="W7" i="11"/>
  <c r="W14" i="11" s="1"/>
  <c r="W63" i="11"/>
  <c r="W48" i="11"/>
  <c r="W28" i="11"/>
  <c r="W26" i="11"/>
  <c r="W61" i="11"/>
  <c r="W20" i="11"/>
  <c r="W21" i="11" s="1"/>
  <c r="W51" i="11"/>
  <c r="X2" i="11"/>
  <c r="W10" i="11"/>
  <c r="W15" i="11" s="1"/>
  <c r="W12" i="11"/>
  <c r="W16" i="11" s="1"/>
  <c r="V17" i="11"/>
  <c r="V32" i="11" s="1"/>
  <c r="V66" i="11" s="1"/>
  <c r="V68" i="11" s="1"/>
  <c r="W67" i="10"/>
  <c r="W30" i="10"/>
  <c r="X29" i="10"/>
  <c r="X27" i="10"/>
  <c r="X25" i="10"/>
  <c r="X62" i="10"/>
  <c r="X47" i="10"/>
  <c r="X23" i="10"/>
  <c r="X24" i="10" s="1"/>
  <c r="X60" i="10"/>
  <c r="X50" i="10"/>
  <c r="X7" i="10"/>
  <c r="X14" i="10" s="1"/>
  <c r="X63" i="10"/>
  <c r="X48" i="10"/>
  <c r="X28" i="10"/>
  <c r="X26" i="10"/>
  <c r="X61" i="10"/>
  <c r="X67" i="10" s="1"/>
  <c r="X20" i="10"/>
  <c r="X21" i="10" s="1"/>
  <c r="X51" i="10"/>
  <c r="X12" i="10"/>
  <c r="X49" i="10"/>
  <c r="X10" i="10"/>
  <c r="X64" i="10"/>
  <c r="Y2" i="10"/>
  <c r="X16" i="10"/>
  <c r="Y11" i="10"/>
  <c r="W8" i="10"/>
  <c r="V15" i="10"/>
  <c r="V17" i="10" s="1"/>
  <c r="V32" i="10" s="1"/>
  <c r="V66" i="10" s="1"/>
  <c r="V68" i="10" s="1"/>
  <c r="Y3" i="10"/>
  <c r="V30" i="9"/>
  <c r="V67" i="9"/>
  <c r="U17" i="9"/>
  <c r="U32" i="9" s="1"/>
  <c r="U66" i="9" s="1"/>
  <c r="U68" i="9" s="1"/>
  <c r="Z3" i="9"/>
  <c r="W20" i="9"/>
  <c r="W21" i="9" s="1"/>
  <c r="W50" i="9"/>
  <c r="W49" i="9"/>
  <c r="W64" i="9"/>
  <c r="W47" i="9"/>
  <c r="W62" i="9"/>
  <c r="W12" i="9"/>
  <c r="W16" i="9" s="1"/>
  <c r="X2" i="9"/>
  <c r="X10" i="9" s="1"/>
  <c r="W60" i="9"/>
  <c r="W28" i="9"/>
  <c r="W26" i="9"/>
  <c r="W23" i="9"/>
  <c r="W24" i="9" s="1"/>
  <c r="W48" i="9"/>
  <c r="W63" i="9"/>
  <c r="W61" i="9"/>
  <c r="W29" i="9"/>
  <c r="W7" i="9"/>
  <c r="W51" i="9"/>
  <c r="W27" i="9"/>
  <c r="V15" i="9"/>
  <c r="V14" i="9"/>
  <c r="X11" i="9"/>
  <c r="V14" i="3"/>
  <c r="W3" i="3"/>
  <c r="X28" i="3"/>
  <c r="X23" i="3"/>
  <c r="W24" i="3"/>
  <c r="W29" i="3" s="1"/>
  <c r="W16" i="3"/>
  <c r="X11" i="3"/>
  <c r="W7" i="3"/>
  <c r="V10" i="3"/>
  <c r="V15" i="3" s="1"/>
  <c r="U2" i="3"/>
  <c r="W30" i="9" l="1"/>
  <c r="W67" i="11"/>
  <c r="X17" i="12"/>
  <c r="Z3" i="12"/>
  <c r="X30" i="12"/>
  <c r="Y62" i="12"/>
  <c r="Y47" i="12"/>
  <c r="Y23" i="12"/>
  <c r="Y24" i="12" s="1"/>
  <c r="Y49" i="12"/>
  <c r="Y60" i="12"/>
  <c r="Y29" i="12"/>
  <c r="Y50" i="12"/>
  <c r="Y63" i="12"/>
  <c r="Y48" i="12"/>
  <c r="Y28" i="12"/>
  <c r="Y26" i="12"/>
  <c r="Y7" i="12"/>
  <c r="Y14" i="12" s="1"/>
  <c r="Z2" i="12"/>
  <c r="Y25" i="12"/>
  <c r="Y61" i="12"/>
  <c r="Y20" i="12"/>
  <c r="Y21" i="12" s="1"/>
  <c r="Y27" i="12"/>
  <c r="Y51" i="12"/>
  <c r="Y12" i="12"/>
  <c r="Y16" i="12" s="1"/>
  <c r="Y10" i="12"/>
  <c r="Y15" i="12" s="1"/>
  <c r="Y64" i="12"/>
  <c r="Z11" i="12"/>
  <c r="V17" i="3"/>
  <c r="V31" i="3" s="1"/>
  <c r="V59" i="3" s="1"/>
  <c r="V61" i="3" s="1"/>
  <c r="W17" i="11"/>
  <c r="W30" i="11"/>
  <c r="Y11" i="11"/>
  <c r="X29" i="11"/>
  <c r="X27" i="11"/>
  <c r="X25" i="11"/>
  <c r="X62" i="11"/>
  <c r="X47" i="11"/>
  <c r="X23" i="11"/>
  <c r="X24" i="11" s="1"/>
  <c r="X60" i="11"/>
  <c r="X50" i="11"/>
  <c r="X7" i="11"/>
  <c r="X14" i="11" s="1"/>
  <c r="X63" i="11"/>
  <c r="X48" i="11"/>
  <c r="X28" i="11"/>
  <c r="X26" i="11"/>
  <c r="X61" i="11"/>
  <c r="X20" i="11"/>
  <c r="X21" i="11" s="1"/>
  <c r="Y2" i="11"/>
  <c r="X49" i="11"/>
  <c r="X10" i="11"/>
  <c r="X15" i="11" s="1"/>
  <c r="X12" i="11"/>
  <c r="X16" i="11" s="1"/>
  <c r="X64" i="11"/>
  <c r="X51" i="11"/>
  <c r="Y3" i="11"/>
  <c r="Y62" i="10"/>
  <c r="Y47" i="10"/>
  <c r="Y23" i="10"/>
  <c r="Y24" i="10" s="1"/>
  <c r="Y60" i="10"/>
  <c r="Y50" i="10"/>
  <c r="Y7" i="10"/>
  <c r="Y14" i="10" s="1"/>
  <c r="Y63" i="10"/>
  <c r="Y48" i="10"/>
  <c r="Y28" i="10"/>
  <c r="Y26" i="10"/>
  <c r="Y61" i="10"/>
  <c r="Y67" i="10" s="1"/>
  <c r="Y20" i="10"/>
  <c r="Y21" i="10" s="1"/>
  <c r="Y64" i="10"/>
  <c r="Y51" i="10"/>
  <c r="Z2" i="10"/>
  <c r="Y49" i="10"/>
  <c r="Y12" i="10"/>
  <c r="Y10" i="10"/>
  <c r="Y29" i="10"/>
  <c r="Y25" i="10"/>
  <c r="Y27" i="10"/>
  <c r="Y16" i="10"/>
  <c r="Z11" i="10"/>
  <c r="X8" i="10"/>
  <c r="W15" i="10"/>
  <c r="W17" i="10" s="1"/>
  <c r="W32" i="10" s="1"/>
  <c r="W66" i="10" s="1"/>
  <c r="W68" i="10" s="1"/>
  <c r="X30" i="10"/>
  <c r="Z3" i="10"/>
  <c r="W67" i="9"/>
  <c r="V17" i="9"/>
  <c r="V32" i="9" s="1"/>
  <c r="V66" i="9" s="1"/>
  <c r="V68" i="9" s="1"/>
  <c r="Y11" i="9"/>
  <c r="X49" i="9"/>
  <c r="X64" i="9"/>
  <c r="X47" i="9"/>
  <c r="X62" i="9"/>
  <c r="X12" i="9"/>
  <c r="X16" i="9" s="1"/>
  <c r="Y2" i="9"/>
  <c r="Y10" i="9" s="1"/>
  <c r="X60" i="9"/>
  <c r="X28" i="9"/>
  <c r="X26" i="9"/>
  <c r="X23" i="9"/>
  <c r="X24" i="9" s="1"/>
  <c r="X50" i="9"/>
  <c r="X48" i="9"/>
  <c r="X63" i="9"/>
  <c r="X7" i="9"/>
  <c r="X61" i="9"/>
  <c r="X29" i="9"/>
  <c r="X27" i="9"/>
  <c r="X20" i="9"/>
  <c r="X21" i="9" s="1"/>
  <c r="X51" i="9"/>
  <c r="AA3" i="9"/>
  <c r="W15" i="9"/>
  <c r="W14" i="9"/>
  <c r="X3" i="3"/>
  <c r="W14" i="3"/>
  <c r="X7" i="3"/>
  <c r="W10" i="3"/>
  <c r="W15" i="3" s="1"/>
  <c r="Y23" i="3"/>
  <c r="X24" i="3"/>
  <c r="Y28" i="3"/>
  <c r="X29" i="3"/>
  <c r="X16" i="3"/>
  <c r="Y11" i="3"/>
  <c r="V2" i="3"/>
  <c r="Y30" i="12" l="1"/>
  <c r="Y67" i="12"/>
  <c r="AA11" i="12"/>
  <c r="AA3" i="12"/>
  <c r="Y17" i="12"/>
  <c r="Y32" i="12" s="1"/>
  <c r="Y66" i="12" s="1"/>
  <c r="Y68" i="12" s="1"/>
  <c r="Z29" i="12"/>
  <c r="Z60" i="12"/>
  <c r="Z50" i="12"/>
  <c r="Z20" i="12"/>
  <c r="Z21" i="12" s="1"/>
  <c r="Z47" i="12"/>
  <c r="Z63" i="12"/>
  <c r="Z48" i="12"/>
  <c r="Z28" i="12"/>
  <c r="Z26" i="12"/>
  <c r="Z7" i="12"/>
  <c r="Z14" i="12" s="1"/>
  <c r="Z62" i="12"/>
  <c r="Z61" i="12"/>
  <c r="Z27" i="12"/>
  <c r="Z51" i="12"/>
  <c r="Z25" i="12"/>
  <c r="Z12" i="12"/>
  <c r="Z16" i="12" s="1"/>
  <c r="Z10" i="12"/>
  <c r="Z15" i="12" s="1"/>
  <c r="AA2" i="12"/>
  <c r="Z64" i="12"/>
  <c r="Z49" i="12"/>
  <c r="Z23" i="12"/>
  <c r="Z24" i="12" s="1"/>
  <c r="X32" i="12"/>
  <c r="X66" i="12" s="1"/>
  <c r="X68" i="12" s="1"/>
  <c r="X17" i="11"/>
  <c r="Z3" i="11"/>
  <c r="X30" i="11"/>
  <c r="Y62" i="11"/>
  <c r="Y47" i="11"/>
  <c r="Y23" i="11"/>
  <c r="Y24" i="11" s="1"/>
  <c r="Y60" i="11"/>
  <c r="Y50" i="11"/>
  <c r="Y7" i="11"/>
  <c r="Y14" i="11" s="1"/>
  <c r="Y63" i="11"/>
  <c r="Y48" i="11"/>
  <c r="Y28" i="11"/>
  <c r="Y26" i="11"/>
  <c r="Y61" i="11"/>
  <c r="Y67" i="11" s="1"/>
  <c r="Y20" i="11"/>
  <c r="Y21" i="11" s="1"/>
  <c r="Y51" i="11"/>
  <c r="Y64" i="11"/>
  <c r="Y49" i="11"/>
  <c r="Y25" i="11"/>
  <c r="Y10" i="11"/>
  <c r="Y15" i="11" s="1"/>
  <c r="Y29" i="11"/>
  <c r="Z2" i="11"/>
  <c r="Y27" i="11"/>
  <c r="Y12" i="11"/>
  <c r="Y16" i="11" s="1"/>
  <c r="Z11" i="11"/>
  <c r="X67" i="11"/>
  <c r="W32" i="11"/>
  <c r="W66" i="11" s="1"/>
  <c r="W68" i="11" s="1"/>
  <c r="Z60" i="10"/>
  <c r="Z50" i="10"/>
  <c r="Z29" i="10"/>
  <c r="Z7" i="10"/>
  <c r="Z14" i="10" s="1"/>
  <c r="Z63" i="10"/>
  <c r="Z48" i="10"/>
  <c r="Z28" i="10"/>
  <c r="Z26" i="10"/>
  <c r="Z27" i="10"/>
  <c r="Z61" i="10"/>
  <c r="Z67" i="10" s="1"/>
  <c r="Z20" i="10"/>
  <c r="Z21" i="10" s="1"/>
  <c r="Z25" i="10"/>
  <c r="Z51" i="10"/>
  <c r="Z12" i="10"/>
  <c r="Z16" i="10" s="1"/>
  <c r="Z10" i="10"/>
  <c r="AA2" i="10"/>
  <c r="Z64" i="10"/>
  <c r="Z49" i="10"/>
  <c r="Z23" i="10"/>
  <c r="Z24" i="10" s="1"/>
  <c r="Z47" i="10"/>
  <c r="Z62" i="10"/>
  <c r="Y8" i="10"/>
  <c r="X15" i="10"/>
  <c r="X17" i="10" s="1"/>
  <c r="X32" i="10" s="1"/>
  <c r="X66" i="10" s="1"/>
  <c r="X68" i="10" s="1"/>
  <c r="AA3" i="10"/>
  <c r="AA11" i="10"/>
  <c r="Y30" i="10"/>
  <c r="X30" i="9"/>
  <c r="W17" i="9"/>
  <c r="W32" i="9" s="1"/>
  <c r="W66" i="9" s="1"/>
  <c r="W68" i="9" s="1"/>
  <c r="AB3" i="9"/>
  <c r="Z11" i="9"/>
  <c r="X67" i="9"/>
  <c r="Y64" i="9"/>
  <c r="Y48" i="9"/>
  <c r="Y47" i="9"/>
  <c r="Z2" i="9"/>
  <c r="Z10" i="9" s="1"/>
  <c r="Y62" i="9"/>
  <c r="Y12" i="9"/>
  <c r="Y16" i="9" s="1"/>
  <c r="Y60" i="9"/>
  <c r="Y28" i="9"/>
  <c r="Y26" i="9"/>
  <c r="Y23" i="9"/>
  <c r="Y24" i="9" s="1"/>
  <c r="Y50" i="9"/>
  <c r="Y63" i="9"/>
  <c r="Y61" i="9"/>
  <c r="Y7" i="9"/>
  <c r="Y29" i="9"/>
  <c r="Y27" i="9"/>
  <c r="Y51" i="9"/>
  <c r="Y49" i="9"/>
  <c r="Y20" i="9"/>
  <c r="Y21" i="9" s="1"/>
  <c r="X15" i="9"/>
  <c r="X14" i="9"/>
  <c r="W17" i="3"/>
  <c r="W31" i="3" s="1"/>
  <c r="W59" i="3" s="1"/>
  <c r="W61" i="3" s="1"/>
  <c r="Z11" i="3"/>
  <c r="Z16" i="3" s="1"/>
  <c r="Y16" i="3"/>
  <c r="Z28" i="3"/>
  <c r="Z23" i="3"/>
  <c r="Z24" i="3" s="1"/>
  <c r="Y24" i="3"/>
  <c r="Y29" i="3" s="1"/>
  <c r="Y7" i="3"/>
  <c r="X10" i="3"/>
  <c r="X15" i="3" s="1"/>
  <c r="Y3" i="3"/>
  <c r="X14" i="3"/>
  <c r="W2" i="3"/>
  <c r="Y30" i="9" l="1"/>
  <c r="Z17" i="12"/>
  <c r="AB3" i="12"/>
  <c r="Z30" i="12"/>
  <c r="Z67" i="12"/>
  <c r="AB11" i="12"/>
  <c r="AA60" i="12"/>
  <c r="AA23" i="12"/>
  <c r="AA24" i="12" s="1"/>
  <c r="AA50" i="12"/>
  <c r="AA47" i="12"/>
  <c r="AA63" i="12"/>
  <c r="AA48" i="12"/>
  <c r="AA28" i="12"/>
  <c r="AA26" i="12"/>
  <c r="AA7" i="12"/>
  <c r="AA14" i="12" s="1"/>
  <c r="AA61" i="12"/>
  <c r="AA20" i="12"/>
  <c r="AA21" i="12" s="1"/>
  <c r="AA51" i="12"/>
  <c r="AA12" i="12"/>
  <c r="AA16" i="12" s="1"/>
  <c r="AA10" i="12"/>
  <c r="AA15" i="12" s="1"/>
  <c r="AA62" i="12"/>
  <c r="AA64" i="12"/>
  <c r="AA49" i="12"/>
  <c r="AB2" i="12"/>
  <c r="AA29" i="12"/>
  <c r="AA27" i="12"/>
  <c r="AA25" i="12"/>
  <c r="Y17" i="11"/>
  <c r="Y30" i="11"/>
  <c r="Z60" i="11"/>
  <c r="Z50" i="11"/>
  <c r="Z7" i="11"/>
  <c r="Z14" i="11" s="1"/>
  <c r="Z63" i="11"/>
  <c r="Z48" i="11"/>
  <c r="Z28" i="11"/>
  <c r="Z26" i="11"/>
  <c r="Z61" i="11"/>
  <c r="Z67" i="11" s="1"/>
  <c r="Z20" i="11"/>
  <c r="Z21" i="11" s="1"/>
  <c r="Z51" i="11"/>
  <c r="Z12" i="11"/>
  <c r="Z16" i="11" s="1"/>
  <c r="Z29" i="11"/>
  <c r="Z27" i="11"/>
  <c r="Z49" i="11"/>
  <c r="Z10" i="11"/>
  <c r="Z15" i="11" s="1"/>
  <c r="Z25" i="11"/>
  <c r="Z47" i="11"/>
  <c r="Z64" i="11"/>
  <c r="Z62" i="11"/>
  <c r="Z23" i="11"/>
  <c r="Z24" i="11" s="1"/>
  <c r="AA2" i="11"/>
  <c r="AA3" i="11"/>
  <c r="AA11" i="11"/>
  <c r="X32" i="11"/>
  <c r="X66" i="11" s="1"/>
  <c r="X68" i="11" s="1"/>
  <c r="AA60" i="10"/>
  <c r="AA62" i="10"/>
  <c r="AA50" i="10"/>
  <c r="AA7" i="10"/>
  <c r="AA63" i="10"/>
  <c r="AA48" i="10"/>
  <c r="AA28" i="10"/>
  <c r="AA26" i="10"/>
  <c r="AA61" i="10"/>
  <c r="AA67" i="10" s="1"/>
  <c r="AA20" i="10"/>
  <c r="AA21" i="10" s="1"/>
  <c r="AA23" i="10"/>
  <c r="AA24" i="10" s="1"/>
  <c r="AA51" i="10"/>
  <c r="AA12" i="10"/>
  <c r="AA16" i="10" s="1"/>
  <c r="AA10" i="10"/>
  <c r="AB2" i="10"/>
  <c r="AA64" i="10"/>
  <c r="AA49" i="10"/>
  <c r="AA47" i="10"/>
  <c r="AA29" i="10"/>
  <c r="AA27" i="10"/>
  <c r="AA25" i="10"/>
  <c r="Z8" i="10"/>
  <c r="Y15" i="10"/>
  <c r="Y17" i="10" s="1"/>
  <c r="Y32" i="10" s="1"/>
  <c r="Y66" i="10" s="1"/>
  <c r="Y68" i="10" s="1"/>
  <c r="AA14" i="10"/>
  <c r="AB3" i="10"/>
  <c r="Z30" i="10"/>
  <c r="AB11" i="10"/>
  <c r="X17" i="9"/>
  <c r="X32" i="9" s="1"/>
  <c r="X66" i="9" s="1"/>
  <c r="X68" i="9" s="1"/>
  <c r="AA11" i="9"/>
  <c r="Y15" i="9"/>
  <c r="Y14" i="9"/>
  <c r="Y67" i="9"/>
  <c r="Z47" i="9"/>
  <c r="Z62" i="9"/>
  <c r="Z12" i="9"/>
  <c r="Z16" i="9" s="1"/>
  <c r="AA2" i="9"/>
  <c r="AA10" i="9" s="1"/>
  <c r="Z60" i="9"/>
  <c r="Z28" i="9"/>
  <c r="Z26" i="9"/>
  <c r="Z63" i="9"/>
  <c r="Z23" i="9"/>
  <c r="Z24" i="9" s="1"/>
  <c r="Z50" i="9"/>
  <c r="Z48" i="9"/>
  <c r="Z61" i="9"/>
  <c r="Z7" i="9"/>
  <c r="Z20" i="9"/>
  <c r="Z21" i="9" s="1"/>
  <c r="Z29" i="9"/>
  <c r="Z27" i="9"/>
  <c r="Z51" i="9"/>
  <c r="Z49" i="9"/>
  <c r="Z64" i="9"/>
  <c r="X17" i="3"/>
  <c r="X31" i="3" s="1"/>
  <c r="X59" i="3" s="1"/>
  <c r="X61" i="3" s="1"/>
  <c r="Z3" i="3"/>
  <c r="Y14" i="3"/>
  <c r="Z7" i="3"/>
  <c r="Z10" i="3" s="1"/>
  <c r="Y10" i="3"/>
  <c r="Y15" i="3" s="1"/>
  <c r="Z29" i="3"/>
  <c r="X2" i="3"/>
  <c r="Z17" i="11" l="1"/>
  <c r="AA30" i="12"/>
  <c r="AA17" i="12"/>
  <c r="AA32" i="12" s="1"/>
  <c r="AA66" i="12" s="1"/>
  <c r="AB50" i="12"/>
  <c r="AB63" i="12"/>
  <c r="AB48" i="12"/>
  <c r="AB28" i="12"/>
  <c r="AB26" i="12"/>
  <c r="AB7" i="12"/>
  <c r="AB14" i="12" s="1"/>
  <c r="AB61" i="12"/>
  <c r="AB67" i="12" s="1"/>
  <c r="AB20" i="12"/>
  <c r="AB21" i="12" s="1"/>
  <c r="AB60" i="12"/>
  <c r="AB51" i="12"/>
  <c r="AB12" i="12"/>
  <c r="AB16" i="12" s="1"/>
  <c r="AB10" i="12"/>
  <c r="AB15" i="12" s="1"/>
  <c r="AB64" i="12"/>
  <c r="AB49" i="12"/>
  <c r="AB29" i="12"/>
  <c r="AB27" i="12"/>
  <c r="AB25" i="12"/>
  <c r="AB62" i="12"/>
  <c r="AB47" i="12"/>
  <c r="AB23" i="12"/>
  <c r="AB24" i="12" s="1"/>
  <c r="AA67" i="12"/>
  <c r="Z32" i="12"/>
  <c r="Z66" i="12" s="1"/>
  <c r="Z68" i="12" s="1"/>
  <c r="Z30" i="11"/>
  <c r="Z32" i="11" s="1"/>
  <c r="Z66" i="11" s="1"/>
  <c r="Z68" i="11" s="1"/>
  <c r="AA60" i="11"/>
  <c r="AA7" i="11"/>
  <c r="AA14" i="11" s="1"/>
  <c r="AA50" i="11"/>
  <c r="AA63" i="11"/>
  <c r="AA48" i="11"/>
  <c r="AA28" i="11"/>
  <c r="AA26" i="11"/>
  <c r="AA61" i="11"/>
  <c r="AA20" i="11"/>
  <c r="AA21" i="11" s="1"/>
  <c r="AA51" i="11"/>
  <c r="AA12" i="11"/>
  <c r="AA16" i="11" s="1"/>
  <c r="AA10" i="11"/>
  <c r="AA15" i="11" s="1"/>
  <c r="AA64" i="11"/>
  <c r="AA49" i="11"/>
  <c r="AA62" i="11"/>
  <c r="AA47" i="11"/>
  <c r="AA29" i="11"/>
  <c r="AB2" i="11"/>
  <c r="AA25" i="11"/>
  <c r="AA27" i="11"/>
  <c r="AA23" i="11"/>
  <c r="AA24" i="11" s="1"/>
  <c r="AB11" i="11"/>
  <c r="AB3" i="11"/>
  <c r="Y32" i="11"/>
  <c r="Y66" i="11" s="1"/>
  <c r="Y68" i="11" s="1"/>
  <c r="AB50" i="10"/>
  <c r="AB7" i="10"/>
  <c r="AB63" i="10"/>
  <c r="AB48" i="10"/>
  <c r="AB28" i="10"/>
  <c r="AB26" i="10"/>
  <c r="AB61" i="10"/>
  <c r="AB67" i="10" s="1"/>
  <c r="AB20" i="10"/>
  <c r="AB21" i="10" s="1"/>
  <c r="AB51" i="10"/>
  <c r="AB12" i="10"/>
  <c r="AB16" i="10" s="1"/>
  <c r="AB10" i="10"/>
  <c r="AB64" i="10"/>
  <c r="AB49" i="10"/>
  <c r="AB29" i="10"/>
  <c r="AB27" i="10"/>
  <c r="AB25" i="10"/>
  <c r="AB62" i="10"/>
  <c r="AB47" i="10"/>
  <c r="AB23" i="10"/>
  <c r="AB24" i="10" s="1"/>
  <c r="AB60" i="10"/>
  <c r="AA8" i="10"/>
  <c r="Z15" i="10"/>
  <c r="Z17" i="10" s="1"/>
  <c r="Z32" i="10" s="1"/>
  <c r="Z66" i="10" s="1"/>
  <c r="Z68" i="10" s="1"/>
  <c r="AA30" i="10"/>
  <c r="AB14" i="10"/>
  <c r="Z30" i="9"/>
  <c r="Z67" i="9"/>
  <c r="Y17" i="9"/>
  <c r="Y32" i="9" s="1"/>
  <c r="Y66" i="9" s="1"/>
  <c r="Y68" i="9" s="1"/>
  <c r="AA62" i="9"/>
  <c r="AA12" i="9"/>
  <c r="AB2" i="9"/>
  <c r="AB10" i="9" s="1"/>
  <c r="AA60" i="9"/>
  <c r="AA28" i="9"/>
  <c r="AA26" i="9"/>
  <c r="AA23" i="9"/>
  <c r="AA24" i="9" s="1"/>
  <c r="AA50" i="9"/>
  <c r="AA48" i="9"/>
  <c r="AA63" i="9"/>
  <c r="AA61" i="9"/>
  <c r="AA7" i="9"/>
  <c r="AA29" i="9"/>
  <c r="AA27" i="9"/>
  <c r="AA51" i="9"/>
  <c r="AA20" i="9"/>
  <c r="AA21" i="9" s="1"/>
  <c r="AA49" i="9"/>
  <c r="AA64" i="9"/>
  <c r="AA47" i="9"/>
  <c r="Z15" i="9"/>
  <c r="Z14" i="9"/>
  <c r="AA16" i="9"/>
  <c r="AB11" i="9"/>
  <c r="Y17" i="3"/>
  <c r="Y31" i="3" s="1"/>
  <c r="Y59" i="3" s="1"/>
  <c r="Y61" i="3" s="1"/>
  <c r="Z14" i="3"/>
  <c r="Z15" i="3"/>
  <c r="Y2" i="3"/>
  <c r="AA30" i="9" l="1"/>
  <c r="AA67" i="11"/>
  <c r="AB17" i="12"/>
  <c r="AB30" i="12"/>
  <c r="AB32" i="12" s="1"/>
  <c r="AB66" i="12" s="1"/>
  <c r="AB68" i="12" s="1"/>
  <c r="AA68" i="12"/>
  <c r="Z17" i="3"/>
  <c r="Z31" i="3" s="1"/>
  <c r="Z59" i="3" s="1"/>
  <c r="Z61" i="3" s="1"/>
  <c r="AA17" i="11"/>
  <c r="AB50" i="11"/>
  <c r="AB7" i="11"/>
  <c r="AB14" i="11" s="1"/>
  <c r="AB63" i="11"/>
  <c r="AB48" i="11"/>
  <c r="AB28" i="11"/>
  <c r="AB26" i="11"/>
  <c r="AB61" i="11"/>
  <c r="AB20" i="11"/>
  <c r="AB21" i="11" s="1"/>
  <c r="AB51" i="11"/>
  <c r="AB12" i="11"/>
  <c r="AB16" i="11" s="1"/>
  <c r="AB10" i="11"/>
  <c r="AB15" i="11" s="1"/>
  <c r="AB64" i="11"/>
  <c r="AB49" i="11"/>
  <c r="AB29" i="11"/>
  <c r="AB27" i="11"/>
  <c r="AB25" i="11"/>
  <c r="AB62" i="11"/>
  <c r="AB60" i="11"/>
  <c r="AB47" i="11"/>
  <c r="AB23" i="11"/>
  <c r="AB24" i="11" s="1"/>
  <c r="AA30" i="11"/>
  <c r="AB8" i="10"/>
  <c r="AB15" i="10" s="1"/>
  <c r="AB17" i="10" s="1"/>
  <c r="AA15" i="10"/>
  <c r="AA17" i="10" s="1"/>
  <c r="AA32" i="10" s="1"/>
  <c r="AA66" i="10" s="1"/>
  <c r="AA68" i="10" s="1"/>
  <c r="AB30" i="10"/>
  <c r="AA67" i="9"/>
  <c r="Z17" i="9"/>
  <c r="Z32" i="9" s="1"/>
  <c r="Z66" i="9" s="1"/>
  <c r="Z68" i="9" s="1"/>
  <c r="AA15" i="9"/>
  <c r="AA14" i="9"/>
  <c r="AB60" i="9"/>
  <c r="AB28" i="9"/>
  <c r="AB26" i="9"/>
  <c r="AB23" i="9"/>
  <c r="AB24" i="9" s="1"/>
  <c r="AB50" i="9"/>
  <c r="AB48" i="9"/>
  <c r="AB63" i="9"/>
  <c r="AB61" i="9"/>
  <c r="AB29" i="9"/>
  <c r="AB27" i="9"/>
  <c r="AB51" i="9"/>
  <c r="AB20" i="9"/>
  <c r="AB21" i="9" s="1"/>
  <c r="AB49" i="9"/>
  <c r="AB64" i="9"/>
  <c r="AB7" i="9"/>
  <c r="AB12" i="9"/>
  <c r="AB16" i="9" s="1"/>
  <c r="AB47" i="9"/>
  <c r="AB62" i="9"/>
  <c r="Z2" i="3"/>
  <c r="AB32" i="10" l="1"/>
  <c r="AB66" i="10" s="1"/>
  <c r="AB68" i="10" s="1"/>
  <c r="AB67" i="11"/>
  <c r="H37" i="12"/>
  <c r="H36" i="12"/>
  <c r="AB17" i="11"/>
  <c r="AB30" i="11"/>
  <c r="AA32" i="11"/>
  <c r="AA66" i="11" s="1"/>
  <c r="AA68" i="11" s="1"/>
  <c r="H37" i="10"/>
  <c r="H36" i="10"/>
  <c r="AB30" i="9"/>
  <c r="AB67" i="9"/>
  <c r="AA17" i="9"/>
  <c r="AA32" i="9" s="1"/>
  <c r="AA66" i="9" s="1"/>
  <c r="AA68" i="9" s="1"/>
  <c r="AB15" i="9"/>
  <c r="AB14" i="9"/>
  <c r="AB32" i="11" l="1"/>
  <c r="AB66" i="11" s="1"/>
  <c r="AB68" i="11" s="1"/>
  <c r="AB17" i="9"/>
  <c r="AB32" i="9" s="1"/>
  <c r="AB66" i="9" s="1"/>
  <c r="AB68" i="9" s="1"/>
  <c r="H37" i="11" l="1"/>
  <c r="H36" i="11"/>
  <c r="H37" i="9"/>
  <c r="H36" i="9"/>
  <c r="B63" i="3"/>
  <c r="B64" i="3"/>
</calcChain>
</file>

<file path=xl/sharedStrings.xml><?xml version="1.0" encoding="utf-8"?>
<sst xmlns="http://schemas.openxmlformats.org/spreadsheetml/2006/main" count="472" uniqueCount="154">
  <si>
    <t>Plätze</t>
  </si>
  <si>
    <t>Spielstunden pro Tag</t>
  </si>
  <si>
    <t>Tage Winter</t>
  </si>
  <si>
    <t>Auslastung Winter</t>
  </si>
  <si>
    <t>Preis Winter</t>
  </si>
  <si>
    <t>Tage Sommer</t>
  </si>
  <si>
    <t>Auslastung Sommer</t>
  </si>
  <si>
    <t>Preis Sommer</t>
  </si>
  <si>
    <t>Einnahmen Sommer</t>
  </si>
  <si>
    <t>Einnahmen Winter</t>
  </si>
  <si>
    <t>Mehreinnahmen Mitglieder</t>
  </si>
  <si>
    <t>Jahreseinnahmen</t>
  </si>
  <si>
    <t>Gasverbrauch</t>
  </si>
  <si>
    <t>Gaspreis pro kWh</t>
  </si>
  <si>
    <t>Stromverbauch</t>
  </si>
  <si>
    <t>Strompreis pro kWh</t>
  </si>
  <si>
    <t>Kosten Gas</t>
  </si>
  <si>
    <t>Kosten Strom</t>
  </si>
  <si>
    <t>Personal</t>
  </si>
  <si>
    <t>Buchungssystem (Eversports)</t>
  </si>
  <si>
    <t>Sonstige Kosten (Straßenreinigung, etc.)</t>
  </si>
  <si>
    <t>Instandhaltungdrücklage</t>
  </si>
  <si>
    <t>Gesamtkosten</t>
  </si>
  <si>
    <t>Nettoeinnahmen</t>
  </si>
  <si>
    <t>Jahr</t>
  </si>
  <si>
    <t>Zinssatz</t>
  </si>
  <si>
    <t>Gesamtlaufzeit</t>
  </si>
  <si>
    <t>Gesamtdarlehen</t>
  </si>
  <si>
    <t>Restschuld Jahresanfang</t>
  </si>
  <si>
    <t>Annuität</t>
  </si>
  <si>
    <t>Zinsen</t>
  </si>
  <si>
    <t>Tilgung</t>
  </si>
  <si>
    <t>Restschuld Jahresende</t>
  </si>
  <si>
    <t>Bankdarlehen</t>
  </si>
  <si>
    <t>Senatsdarlehen</t>
  </si>
  <si>
    <t>Endwert</t>
  </si>
  <si>
    <t>Einnahmen</t>
  </si>
  <si>
    <t>Gesamttilgung</t>
  </si>
  <si>
    <t>Saldo</t>
  </si>
  <si>
    <t>Zusätzliche Mitglieder</t>
  </si>
  <si>
    <t>Erhöhter Mitgliedsbeitrag</t>
  </si>
  <si>
    <t>Dauer Negativsaldo</t>
  </si>
  <si>
    <t>Summe Negativsaldo</t>
  </si>
  <si>
    <t>alle x Jahre</t>
  </si>
  <si>
    <t>%</t>
  </si>
  <si>
    <t>Dynamik</t>
  </si>
  <si>
    <t>Uhrzeit</t>
  </si>
  <si>
    <t>Instandhaltungdrücklage / Versicherung</t>
  </si>
  <si>
    <t>Preis Winter (brutto)</t>
  </si>
  <si>
    <t>Preis Sommer (brutto)</t>
  </si>
  <si>
    <t>Jahreseinnahmen (netto)</t>
  </si>
  <si>
    <t>Einnahmen Winter (netto)</t>
  </si>
  <si>
    <t>Einnahmen Sommer (netto)</t>
  </si>
  <si>
    <t>Mehreinnahmen Mitglieder (netto)</t>
  </si>
  <si>
    <t>Kosten Gas (netto)</t>
  </si>
  <si>
    <t>Kosten Strom (netto)</t>
  </si>
  <si>
    <t>Gesamtkosten (netto)</t>
  </si>
  <si>
    <t>Hallenpreis</t>
  </si>
  <si>
    <t>Eigenkapital</t>
  </si>
  <si>
    <t>Jährliche Annuität</t>
  </si>
  <si>
    <t>Maximalförderung Senat</t>
  </si>
  <si>
    <t>Pacht</t>
  </si>
  <si>
    <t>Zusätzliches Personal</t>
  </si>
  <si>
    <t>Ist</t>
  </si>
  <si>
    <t>Pessmistisch</t>
  </si>
  <si>
    <t>Optimistisch</t>
  </si>
  <si>
    <t>Platz 1</t>
  </si>
  <si>
    <t>Platz 2</t>
  </si>
  <si>
    <t xml:space="preserve">  </t>
  </si>
  <si>
    <t xml:space="preserve">Platz 1 </t>
  </si>
  <si>
    <t xml:space="preserve">Platz 2 </t>
  </si>
  <si>
    <t xml:space="preserve">Platz 3 </t>
  </si>
  <si>
    <t xml:space="preserve">     </t>
  </si>
  <si>
    <t xml:space="preserve">Platz 1  </t>
  </si>
  <si>
    <t xml:space="preserve">Platz 2  </t>
  </si>
  <si>
    <t xml:space="preserve">Platz 3  </t>
  </si>
  <si>
    <t>0 - 1 Uhr</t>
  </si>
  <si>
    <t>1 - 2 Uhr</t>
  </si>
  <si>
    <t>2 - 3 Uhr</t>
  </si>
  <si>
    <t>3 - 4 Uhr</t>
  </si>
  <si>
    <t>4 - 5 Uhr</t>
  </si>
  <si>
    <t>5 - 6 Uhr</t>
  </si>
  <si>
    <t>6 - 7 Uhr</t>
  </si>
  <si>
    <t>7 - 8 Uhr</t>
  </si>
  <si>
    <t>8 - 9 Uhr</t>
  </si>
  <si>
    <t>9 - 10 Uhr</t>
  </si>
  <si>
    <t>10 - 11 Uhr</t>
  </si>
  <si>
    <t>11 - 12 Uhr</t>
  </si>
  <si>
    <t>12 - 13 Uhr</t>
  </si>
  <si>
    <t>13 - 14 Uhr</t>
  </si>
  <si>
    <t>14 - 15 Uhr</t>
  </si>
  <si>
    <t>15 - 16 Uhr</t>
  </si>
  <si>
    <t>16 - 17 Uhr</t>
  </si>
  <si>
    <t>17 - 18 Uhr</t>
  </si>
  <si>
    <t>18 - 19 Uhr</t>
  </si>
  <si>
    <t>19 - 20 Uhr</t>
  </si>
  <si>
    <t>20 - 21 Uhr</t>
  </si>
  <si>
    <t>21 - 22 Uhr</t>
  </si>
  <si>
    <t>22 - 23 Uhr</t>
  </si>
  <si>
    <t>23 - 0 Uhr</t>
  </si>
  <si>
    <t>Stunden</t>
  </si>
  <si>
    <t>Auslastung</t>
  </si>
  <si>
    <t>Das Spielen in der Halle ist für Mitglieder tagsüber gratis. In den Abendstunden kostet das Spielen eine Gebühr.</t>
  </si>
  <si>
    <t>https://tcsccberlin.de/</t>
  </si>
  <si>
    <t>Tennisclub SSC</t>
  </si>
  <si>
    <t>Halle Sommer: 12 (tagsüber) / 18 Euro (abends)</t>
  </si>
  <si>
    <t>https://www.die-kaenguruhs.org/Home</t>
  </si>
  <si>
    <t>NTC Die Känguruhs</t>
  </si>
  <si>
    <t>https://bttc-berlin.de/</t>
  </si>
  <si>
    <t>BTTC Grün-Weiss</t>
  </si>
  <si>
    <t>http://tc-berlin-weissensee.de/</t>
  </si>
  <si>
    <t>Tennisclub Berlin-Weißensee</t>
  </si>
  <si>
    <t>???</t>
  </si>
  <si>
    <t>https://www.tc-weiss-rot.com/</t>
  </si>
  <si>
    <t>TC Weiß-Rot Neukölln</t>
  </si>
  <si>
    <t>https://ttc-tempelhof.de/</t>
  </si>
  <si>
    <t>TTC Tempelhof</t>
  </si>
  <si>
    <t>https://tennis.osc-berlin.de/</t>
  </si>
  <si>
    <t>OSC Berlin</t>
  </si>
  <si>
    <t>https://berlinerbaeren.de/</t>
  </si>
  <si>
    <t>Berliner Baeren</t>
  </si>
  <si>
    <t>https://www.tcow-friedrichshagen.de/</t>
  </si>
  <si>
    <t>TC Orange Weiß Friedrichshagen</t>
  </si>
  <si>
    <t>https://svr-1896.de/</t>
  </si>
  <si>
    <t>SVR Reinickendorf</t>
  </si>
  <si>
    <t>Spiel auf Advantage RedCourt</t>
  </si>
  <si>
    <t>https://www.btc-wista.de/</t>
  </si>
  <si>
    <t>Berliner TC Wista</t>
  </si>
  <si>
    <t>https://www.tc-blaugold-wuhlheide.com/</t>
  </si>
  <si>
    <t>TC Blau-Gold Wuhlheide</t>
  </si>
  <si>
    <t>https://tc-friedrichshain.de/info/</t>
  </si>
  <si>
    <t>TC Friedrichshain</t>
  </si>
  <si>
    <t>https://tc-schwarzgold.de/</t>
  </si>
  <si>
    <t>TC Schwarzgold</t>
  </si>
  <si>
    <t>Treptower Teufel</t>
  </si>
  <si>
    <t>https://ltc.berlin/</t>
  </si>
  <si>
    <t>Lichtenberger Tennisclub EV</t>
  </si>
  <si>
    <t>https://www.tennis-rahnsdorf.de/</t>
  </si>
  <si>
    <t>TC Grün-Weiss Rahnsdorf</t>
  </si>
  <si>
    <t>https://www.tc-berlin-mitte.de/</t>
  </si>
  <si>
    <t>TC Berlin Mitte</t>
  </si>
  <si>
    <t>26,50</t>
  </si>
  <si>
    <t>https://www.gruen-gold.de/</t>
  </si>
  <si>
    <t>Berliner Tennis-Club Grün-Gold</t>
  </si>
  <si>
    <t>https://www.svbb-tennis.de/</t>
  </si>
  <si>
    <t>SV Berliner Brauereien</t>
  </si>
  <si>
    <t>https://tc-rotation.de/</t>
  </si>
  <si>
    <t>TC Rotation Friedrichsfelde</t>
  </si>
  <si>
    <t>https://www.sc-borussia.de/abteilungen/tennis/tennis-1/</t>
  </si>
  <si>
    <t>SC Borussia</t>
  </si>
  <si>
    <t>Notiz</t>
  </si>
  <si>
    <t>Mitgliesbeitrag</t>
  </si>
  <si>
    <t>Homepage</t>
  </si>
  <si>
    <t>Verin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</si>
</sst>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164" formatCode="#,##0\ &quot;kWh&quot;"/>
    <numFmt numFmtId="165" formatCode="&quot;€&quot;#,##0"/>
    <numFmt numFmtId="166" formatCode="&quot;€&quot;#,##0.00"/>
    <numFmt numFmtId="167" formatCode="0\ &quot;Jahre&quot;"/>
    <numFmt numFmtId="168" formatCode="0.0%"/>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1"/>
      <color rgb="FF9C5700"/>
      <name val="Calibri"/>
      <family val="2"/>
      <scheme val="minor"/>
    </font>
    <font>
      <sz val="11"/>
      <color rgb="FF3F3F76"/>
      <name val="Calibri"/>
      <family val="2"/>
      <scheme val="minor"/>
    </font>
    <font>
      <i/>
      <sz val="11"/>
      <color rgb="FF7F7F7F"/>
      <name val="Calibri"/>
      <family val="2"/>
      <scheme val="minor"/>
    </font>
    <font>
      <b/>
      <sz val="11"/>
      <color rgb="FF9C5700"/>
      <name val="Calibri"/>
      <family val="2"/>
      <scheme val="minor"/>
    </font>
    <font>
      <b/>
      <sz val="12"/>
      <color rgb="FF9C5700"/>
      <name val="Calibri"/>
      <family val="2"/>
      <scheme val="minor"/>
    </font>
    <font>
      <b/>
      <sz val="12"/>
      <color theme="1"/>
      <name val="Calibri"/>
      <family val="2"/>
      <scheme val="minor"/>
    </font>
    <font>
      <b/>
      <sz val="14"/>
      <color rgb="FF9C5700"/>
      <name val="Calibri"/>
      <family val="2"/>
      <scheme val="minor"/>
    </font>
    <font>
      <i/>
      <sz val="11"/>
      <color rgb="FF9C5700"/>
      <name val="Calibri"/>
      <family val="2"/>
      <scheme val="minor"/>
    </font>
    <font>
      <i/>
      <sz val="11"/>
      <color rgb="FF3F3F76"/>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FFEB9C"/>
      </patternFill>
    </fill>
    <fill>
      <patternFill patternType="solid">
        <fgColor rgb="FFFFCC99"/>
      </patternFill>
    </fill>
    <fill>
      <patternFill patternType="solid">
        <fgColor theme="0"/>
        <bgColor indexed="64"/>
      </patternFill>
    </fill>
    <fill>
      <patternFill patternType="solid">
        <fgColor theme="7" tint="0.59999389629810485"/>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right/>
      <top style="double">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5">
    <xf numFmtId="0" fontId="0" fillId="0" borderId="0"/>
    <xf numFmtId="9" fontId="2" fillId="0" borderId="0" applyFont="0" applyFill="0" applyBorder="0" applyAlignment="0" applyProtection="0"/>
    <xf numFmtId="0" fontId="3" fillId="2" borderId="0" applyNumberFormat="0" applyBorder="0" applyAlignment="0" applyProtection="0"/>
    <xf numFmtId="0" fontId="4" fillId="3" borderId="1" applyNumberFormat="0" applyAlignment="0" applyProtection="0"/>
    <xf numFmtId="0" fontId="5" fillId="0" borderId="0" applyNumberFormat="0" applyFill="0" applyBorder="0" applyAlignment="0" applyProtection="0"/>
  </cellStyleXfs>
  <cellXfs count="71">
    <xf numFmtId="0" fontId="0" fillId="0" borderId="0" xfId="0"/>
    <xf numFmtId="9" fontId="0" fillId="0" borderId="0" xfId="0" applyNumberFormat="1"/>
    <xf numFmtId="165" fontId="0" fillId="0" borderId="0" xfId="0" applyNumberFormat="1"/>
    <xf numFmtId="0" fontId="1" fillId="0" borderId="0" xfId="0" applyFont="1"/>
    <xf numFmtId="0" fontId="3" fillId="2" borderId="0" xfId="2"/>
    <xf numFmtId="0" fontId="3" fillId="2" borderId="0" xfId="2" applyAlignment="1">
      <alignment horizontal="center" wrapText="1"/>
    </xf>
    <xf numFmtId="0" fontId="3" fillId="2" borderId="0" xfId="2" applyAlignment="1">
      <alignment horizontal="center"/>
    </xf>
    <xf numFmtId="0" fontId="3" fillId="2" borderId="0" xfId="2" applyAlignment="1">
      <alignment horizontal="centerContinuous"/>
    </xf>
    <xf numFmtId="0" fontId="6" fillId="2" borderId="0" xfId="2" applyFont="1"/>
    <xf numFmtId="165" fontId="1" fillId="0" borderId="2" xfId="0" applyNumberFormat="1" applyFont="1" applyBorder="1"/>
    <xf numFmtId="0" fontId="1" fillId="0" borderId="2" xfId="0" applyFont="1" applyBorder="1"/>
    <xf numFmtId="0" fontId="6" fillId="2" borderId="0" xfId="2" applyFont="1" applyBorder="1"/>
    <xf numFmtId="164" fontId="5" fillId="0" borderId="0" xfId="4" applyNumberFormat="1"/>
    <xf numFmtId="166" fontId="5" fillId="0" borderId="0" xfId="4" applyNumberFormat="1"/>
    <xf numFmtId="0" fontId="7" fillId="2" borderId="0" xfId="2" applyFont="1"/>
    <xf numFmtId="0" fontId="9" fillId="2" borderId="0" xfId="2" applyFont="1"/>
    <xf numFmtId="165" fontId="8" fillId="0" borderId="0" xfId="0" applyNumberFormat="1" applyFont="1"/>
    <xf numFmtId="0" fontId="8" fillId="0" borderId="0" xfId="0" applyFont="1"/>
    <xf numFmtId="165" fontId="3" fillId="2" borderId="0" xfId="2" applyNumberFormat="1"/>
    <xf numFmtId="165" fontId="5" fillId="0" borderId="0" xfId="4" applyNumberFormat="1"/>
    <xf numFmtId="9" fontId="4" fillId="3" borderId="1" xfId="3" applyNumberFormat="1"/>
    <xf numFmtId="0" fontId="4" fillId="3" borderId="1" xfId="3"/>
    <xf numFmtId="165" fontId="4" fillId="3" borderId="1" xfId="3" applyNumberFormat="1"/>
    <xf numFmtId="9" fontId="3" fillId="2" borderId="0" xfId="2" applyNumberFormat="1"/>
    <xf numFmtId="167" fontId="4" fillId="3" borderId="1" xfId="3" applyNumberFormat="1"/>
    <xf numFmtId="0" fontId="0" fillId="0" borderId="0" xfId="0" applyAlignment="1">
      <alignment horizontal="center"/>
    </xf>
    <xf numFmtId="0" fontId="4" fillId="3" borderId="1" xfId="3" applyAlignment="1">
      <alignment horizontal="center"/>
    </xf>
    <xf numFmtId="9" fontId="3" fillId="2" borderId="0" xfId="1" applyFont="1" applyFill="1" applyAlignment="1">
      <alignment horizontal="centerContinuous"/>
    </xf>
    <xf numFmtId="9" fontId="3" fillId="2" borderId="0" xfId="1" applyFont="1" applyFill="1" applyAlignment="1">
      <alignment horizontal="center"/>
    </xf>
    <xf numFmtId="9" fontId="0" fillId="0" borderId="0" xfId="1" applyFont="1" applyAlignment="1">
      <alignment horizontal="center"/>
    </xf>
    <xf numFmtId="9" fontId="4" fillId="3" borderId="1" xfId="1" applyFont="1" applyFill="1" applyBorder="1" applyAlignment="1">
      <alignment horizontal="center"/>
    </xf>
    <xf numFmtId="9" fontId="3" fillId="2" borderId="0" xfId="2" applyNumberFormat="1" applyAlignment="1">
      <alignment horizontal="center"/>
    </xf>
    <xf numFmtId="8" fontId="3" fillId="2" borderId="0" xfId="2" applyNumberFormat="1"/>
    <xf numFmtId="0" fontId="8" fillId="0" borderId="0" xfId="0" applyFont="1" applyAlignment="1">
      <alignment horizontal="center"/>
    </xf>
    <xf numFmtId="9" fontId="8" fillId="0" borderId="0" xfId="1" applyFont="1" applyAlignment="1">
      <alignment horizontal="center"/>
    </xf>
    <xf numFmtId="6" fontId="8" fillId="0" borderId="2" xfId="0" applyNumberFormat="1" applyFont="1" applyBorder="1"/>
    <xf numFmtId="166" fontId="3" fillId="2" borderId="0" xfId="2" applyNumberFormat="1"/>
    <xf numFmtId="164" fontId="4" fillId="3" borderId="1" xfId="3" applyNumberFormat="1"/>
    <xf numFmtId="166" fontId="4" fillId="3" borderId="1" xfId="3" applyNumberFormat="1"/>
    <xf numFmtId="0" fontId="10" fillId="2" borderId="0" xfId="2" applyFont="1" applyAlignment="1">
      <alignment horizontal="center" wrapText="1"/>
    </xf>
    <xf numFmtId="0" fontId="6" fillId="2" borderId="0" xfId="2" applyFont="1" applyAlignment="1">
      <alignment horizontal="center" vertical="center"/>
    </xf>
    <xf numFmtId="164" fontId="11" fillId="3" borderId="1" xfId="3" applyNumberFormat="1" applyFont="1"/>
    <xf numFmtId="166" fontId="11" fillId="3" borderId="1" xfId="3" applyNumberFormat="1" applyFont="1"/>
    <xf numFmtId="166" fontId="0" fillId="0" borderId="0" xfId="0" applyNumberFormat="1"/>
    <xf numFmtId="9" fontId="4" fillId="3" borderId="1" xfId="1" applyFont="1" applyFill="1" applyBorder="1"/>
    <xf numFmtId="165" fontId="4" fillId="3" borderId="1" xfId="1" applyNumberFormat="1" applyFont="1" applyFill="1" applyBorder="1"/>
    <xf numFmtId="168" fontId="4" fillId="3" borderId="1" xfId="3" applyNumberFormat="1"/>
    <xf numFmtId="165" fontId="12" fillId="4" borderId="3" xfId="2" applyNumberFormat="1" applyFont="1" applyFill="1" applyBorder="1"/>
    <xf numFmtId="165" fontId="12" fillId="4" borderId="4" xfId="2" applyNumberFormat="1" applyFont="1" applyFill="1" applyBorder="1"/>
    <xf numFmtId="0" fontId="13" fillId="4" borderId="5" xfId="2" applyNumberFormat="1" applyFont="1" applyFill="1" applyBorder="1"/>
    <xf numFmtId="0" fontId="12" fillId="4" borderId="6" xfId="2" applyFont="1" applyFill="1" applyBorder="1"/>
    <xf numFmtId="165" fontId="12" fillId="4" borderId="7" xfId="2" applyNumberFormat="1" applyFont="1" applyFill="1" applyBorder="1"/>
    <xf numFmtId="165" fontId="13" fillId="4" borderId="8" xfId="2" applyNumberFormat="1" applyFont="1" applyFill="1" applyBorder="1"/>
    <xf numFmtId="165" fontId="12" fillId="4" borderId="9" xfId="2" applyNumberFormat="1" applyFont="1" applyFill="1" applyBorder="1"/>
    <xf numFmtId="165" fontId="12" fillId="4" borderId="10" xfId="2" applyNumberFormat="1" applyFont="1" applyFill="1" applyBorder="1"/>
    <xf numFmtId="0" fontId="12" fillId="5" borderId="0" xfId="2" applyFont="1" applyFill="1" applyBorder="1"/>
    <xf numFmtId="165" fontId="12" fillId="5" borderId="0" xfId="2" applyNumberFormat="1" applyFont="1" applyFill="1" applyBorder="1"/>
    <xf numFmtId="165" fontId="13" fillId="5" borderId="0" xfId="2" applyNumberFormat="1" applyFont="1" applyFill="1" applyBorder="1"/>
    <xf numFmtId="165" fontId="4" fillId="4" borderId="1" xfId="3" applyNumberFormat="1" applyFill="1"/>
    <xf numFmtId="165" fontId="13" fillId="4" borderId="11" xfId="2" applyNumberFormat="1" applyFont="1" applyFill="1" applyBorder="1"/>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 fillId="0" borderId="0" xfId="0" applyFont="1" applyAlignment="1">
      <alignment horizontal="center"/>
    </xf>
    <xf numFmtId="9" fontId="1" fillId="0" borderId="0" xfId="1" applyFont="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cellXfs>
  <cellStyles count="5">
    <cellStyle name="Explanatory Text" xfId="4" builtinId="53"/>
    <cellStyle name="Input" xfId="3" builtinId="20"/>
    <cellStyle name="Neutral" xfId="2" builtinId="28"/>
    <cellStyle name="Normal" xfId="0" builtinId="0"/>
    <cellStyle name="Percent" xfId="1" builtinId="5"/>
  </cellStyles>
  <dxfs count="33">
    <dxf>
      <numFmt numFmtId="0" formatCode="General"/>
      <alignment horizontal="center" vertical="center" textRotation="0" wrapText="0" indent="0" justifyLastLine="0" shrinkToFit="0" readingOrder="0"/>
      <border diagonalUp="0" diagonalDown="0">
        <left/>
        <right style="medium">
          <color indexed="64"/>
        </right>
        <top/>
        <bottom/>
        <vertical/>
        <horizontal/>
      </border>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right style="medium">
          <color indexed="64"/>
        </right>
        <top/>
        <bottom/>
        <vertical/>
        <horizontal/>
      </border>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style="medium">
          <color indexed="64"/>
        </left>
        <right/>
        <top/>
        <bottom/>
        <vertical/>
        <horizontal/>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right style="medium">
          <color indexed="64"/>
        </right>
        <top/>
        <bottom/>
        <vertical/>
        <horizontal/>
      </border>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right style="medium">
          <color indexed="64"/>
        </right>
        <top/>
        <bottom/>
        <vertical/>
        <horizontal/>
      </border>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style="medium">
          <color indexed="64"/>
        </left>
        <right/>
        <top/>
        <bottom/>
        <vertical/>
        <horizontal/>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right style="medium">
          <color indexed="64"/>
        </right>
        <top/>
        <bottom/>
        <vertical/>
        <horizontal/>
      </border>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right style="medium">
          <color indexed="64"/>
        </right>
        <top/>
        <bottom/>
        <vertical/>
        <horizontal/>
      </border>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medium">
          <color indexed="64"/>
        </left>
        <right/>
        <top/>
        <bottom/>
        <vertical/>
        <horizontal/>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00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Preisvergleich!$C$1</c:f>
              <c:strCache>
                <c:ptCount val="1"/>
                <c:pt idx="0">
                  <c:v>Mitgliesbeitrag</c:v>
                </c:pt>
              </c:strCache>
            </c:strRef>
          </c:tx>
          <c:spPr>
            <a:solidFill>
              <a:schemeClr val="accent1">
                <a:lumMod val="60000"/>
                <a:lumOff val="40000"/>
              </a:schemeClr>
            </a:solidFill>
            <a:ln>
              <a:noFill/>
            </a:ln>
            <a:effectLst/>
          </c:spPr>
          <c:invertIfNegative val="0"/>
          <c:dPt>
            <c:idx val="3"/>
            <c:invertIfNegative val="0"/>
            <c:bubble3D val="0"/>
            <c:spPr>
              <a:solidFill>
                <a:schemeClr val="accent1">
                  <a:lumMod val="75000"/>
                </a:schemeClr>
              </a:solidFill>
              <a:ln>
                <a:noFill/>
              </a:ln>
              <a:effectLst/>
            </c:spPr>
            <c:extLst>
              <c:ext xmlns:c16="http://schemas.microsoft.com/office/drawing/2014/chart" uri="{C3380CC4-5D6E-409C-BE32-E72D297353CC}">
                <c16:uniqueId val="{00000001-7452-49D6-B810-683F62EDECE8}"/>
              </c:ext>
            </c:extLst>
          </c:dPt>
          <c:dPt>
            <c:idx val="6"/>
            <c:invertIfNegative val="0"/>
            <c:bubble3D val="0"/>
            <c:spPr>
              <a:solidFill>
                <a:srgbClr val="C00000"/>
              </a:solidFill>
              <a:ln>
                <a:noFill/>
              </a:ln>
              <a:effectLst/>
            </c:spPr>
            <c:extLst>
              <c:ext xmlns:c16="http://schemas.microsoft.com/office/drawing/2014/chart" uri="{C3380CC4-5D6E-409C-BE32-E72D297353CC}">
                <c16:uniqueId val="{00000003-51A6-4F95-9CAE-1121E3F92166}"/>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5-51A6-4F95-9CAE-1121E3F92166}"/>
              </c:ext>
            </c:extLst>
          </c:dPt>
          <c:dPt>
            <c:idx val="11"/>
            <c:invertIfNegative val="0"/>
            <c:bubble3D val="0"/>
            <c:spPr>
              <a:solidFill>
                <a:schemeClr val="accent1">
                  <a:lumMod val="75000"/>
                </a:schemeClr>
              </a:solidFill>
              <a:ln>
                <a:noFill/>
              </a:ln>
              <a:effectLst/>
            </c:spPr>
            <c:extLst>
              <c:ext xmlns:c16="http://schemas.microsoft.com/office/drawing/2014/chart" uri="{C3380CC4-5D6E-409C-BE32-E72D297353CC}">
                <c16:uniqueId val="{00000007-7452-49D6-B810-683F62EDECE8}"/>
              </c:ext>
            </c:extLst>
          </c:dPt>
          <c:dPt>
            <c:idx val="12"/>
            <c:invertIfNegative val="0"/>
            <c:bubble3D val="0"/>
            <c:spPr>
              <a:solidFill>
                <a:schemeClr val="accent1">
                  <a:lumMod val="75000"/>
                </a:schemeClr>
              </a:solidFill>
              <a:ln>
                <a:noFill/>
              </a:ln>
              <a:effectLst/>
            </c:spPr>
            <c:extLst>
              <c:ext xmlns:c16="http://schemas.microsoft.com/office/drawing/2014/chart" uri="{C3380CC4-5D6E-409C-BE32-E72D297353CC}">
                <c16:uniqueId val="{00000009-7452-49D6-B810-683F62EDECE8}"/>
              </c:ext>
            </c:extLst>
          </c:dPt>
          <c:dPt>
            <c:idx val="13"/>
            <c:invertIfNegative val="0"/>
            <c:bubble3D val="0"/>
            <c:spPr>
              <a:solidFill>
                <a:schemeClr val="accent1">
                  <a:lumMod val="75000"/>
                </a:schemeClr>
              </a:solidFill>
              <a:ln>
                <a:noFill/>
              </a:ln>
              <a:effectLst/>
            </c:spPr>
            <c:extLst>
              <c:ext xmlns:c16="http://schemas.microsoft.com/office/drawing/2014/chart" uri="{C3380CC4-5D6E-409C-BE32-E72D297353CC}">
                <c16:uniqueId val="{0000000B-7452-49D6-B810-683F62EDECE8}"/>
              </c:ext>
            </c:extLst>
          </c:dPt>
          <c:dPt>
            <c:idx val="14"/>
            <c:invertIfNegative val="0"/>
            <c:bubble3D val="0"/>
            <c:spPr>
              <a:solidFill>
                <a:schemeClr val="accent1">
                  <a:lumMod val="75000"/>
                </a:schemeClr>
              </a:solidFill>
              <a:ln>
                <a:noFill/>
              </a:ln>
              <a:effectLst/>
            </c:spPr>
            <c:extLst>
              <c:ext xmlns:c16="http://schemas.microsoft.com/office/drawing/2014/chart" uri="{C3380CC4-5D6E-409C-BE32-E72D297353CC}">
                <c16:uniqueId val="{0000000D-7452-49D6-B810-683F62EDECE8}"/>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0F-7452-49D6-B810-683F62EDECE8}"/>
              </c:ext>
            </c:extLst>
          </c:dPt>
          <c:dPt>
            <c:idx val="16"/>
            <c:invertIfNegative val="0"/>
            <c:bubble3D val="0"/>
            <c:spPr>
              <a:solidFill>
                <a:schemeClr val="accent1">
                  <a:lumMod val="75000"/>
                </a:schemeClr>
              </a:solidFill>
              <a:ln>
                <a:noFill/>
              </a:ln>
              <a:effectLst/>
            </c:spPr>
            <c:extLst>
              <c:ext xmlns:c16="http://schemas.microsoft.com/office/drawing/2014/chart" uri="{C3380CC4-5D6E-409C-BE32-E72D297353CC}">
                <c16:uniqueId val="{00000011-7452-49D6-B810-683F62EDECE8}"/>
              </c:ext>
            </c:extLst>
          </c:dPt>
          <c:dPt>
            <c:idx val="17"/>
            <c:invertIfNegative val="0"/>
            <c:bubble3D val="0"/>
            <c:spPr>
              <a:solidFill>
                <a:schemeClr val="accent1">
                  <a:lumMod val="75000"/>
                </a:schemeClr>
              </a:solidFill>
              <a:ln>
                <a:noFill/>
              </a:ln>
              <a:effectLst/>
            </c:spPr>
            <c:extLst>
              <c:ext xmlns:c16="http://schemas.microsoft.com/office/drawing/2014/chart" uri="{C3380CC4-5D6E-409C-BE32-E72D297353CC}">
                <c16:uniqueId val="{00000013-7452-49D6-B810-683F62EDECE8}"/>
              </c:ext>
            </c:extLst>
          </c:dPt>
          <c:dPt>
            <c:idx val="18"/>
            <c:invertIfNegative val="0"/>
            <c:bubble3D val="0"/>
            <c:spPr>
              <a:solidFill>
                <a:schemeClr val="accent1">
                  <a:lumMod val="75000"/>
                </a:schemeClr>
              </a:solidFill>
              <a:ln>
                <a:noFill/>
              </a:ln>
              <a:effectLst/>
            </c:spPr>
            <c:extLst>
              <c:ext xmlns:c16="http://schemas.microsoft.com/office/drawing/2014/chart" uri="{C3380CC4-5D6E-409C-BE32-E72D297353CC}">
                <c16:uniqueId val="{00000015-7452-49D6-B810-683F62EDECE8}"/>
              </c:ext>
            </c:extLst>
          </c:dPt>
          <c:dPt>
            <c:idx val="19"/>
            <c:invertIfNegative val="0"/>
            <c:bubble3D val="0"/>
            <c:spPr>
              <a:solidFill>
                <a:schemeClr val="accent1">
                  <a:lumMod val="75000"/>
                </a:schemeClr>
              </a:solidFill>
              <a:ln>
                <a:noFill/>
              </a:ln>
              <a:effectLst/>
            </c:spPr>
            <c:extLst>
              <c:ext xmlns:c16="http://schemas.microsoft.com/office/drawing/2014/chart" uri="{C3380CC4-5D6E-409C-BE32-E72D297353CC}">
                <c16:uniqueId val="{00000017-7452-49D6-B810-683F62EDECE8}"/>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9-7452-49D6-B810-683F62EDECE8}"/>
              </c:ext>
            </c:extLst>
          </c:dPt>
          <c:dPt>
            <c:idx val="21"/>
            <c:invertIfNegative val="0"/>
            <c:bubble3D val="0"/>
            <c:spPr>
              <a:solidFill>
                <a:schemeClr val="accent1">
                  <a:lumMod val="75000"/>
                </a:schemeClr>
              </a:solidFill>
              <a:ln>
                <a:noFill/>
              </a:ln>
              <a:effectLst/>
            </c:spPr>
            <c:extLst>
              <c:ext xmlns:c16="http://schemas.microsoft.com/office/drawing/2014/chart" uri="{C3380CC4-5D6E-409C-BE32-E72D297353CC}">
                <c16:uniqueId val="{0000001B-7452-49D6-B810-683F62EDECE8}"/>
              </c:ext>
            </c:extLst>
          </c:dPt>
          <c:cat>
            <c:strRef>
              <c:extLst>
                <c:ext xmlns:c15="http://schemas.microsoft.com/office/drawing/2012/chart" uri="{02D57815-91ED-43cb-92C2-25804820EDAC}">
                  <c15:fullRef>
                    <c15:sqref>Preisvergleich!$A$2:$B$23</c15:sqref>
                  </c15:fullRef>
                  <c15:levelRef>
                    <c15:sqref>Preisvergleich!$A$2:$A$23</c15:sqref>
                  </c15:levelRef>
                </c:ext>
              </c:extLst>
              <c:f>Preisvergleich!$A$2:$A$23</c:f>
              <c:strCache>
                <c:ptCount val="22"/>
                <c:pt idx="0">
                  <c:v>SC Borussia</c:v>
                </c:pt>
                <c:pt idx="1">
                  <c:v>TC Rotation Friedrichsfelde</c:v>
                </c:pt>
                <c:pt idx="2">
                  <c:v>SV Berliner Brauereien</c:v>
                </c:pt>
                <c:pt idx="3">
                  <c:v>TC Berlin Mitte</c:v>
                </c:pt>
                <c:pt idx="4">
                  <c:v>TC Grün-Weiss Rahnsdorf</c:v>
                </c:pt>
                <c:pt idx="5">
                  <c:v>Lichtenberger Tennisclub EV</c:v>
                </c:pt>
                <c:pt idx="6">
                  <c:v>Treptower Teufel</c:v>
                </c:pt>
                <c:pt idx="7">
                  <c:v>TC Schwarzgold</c:v>
                </c:pt>
                <c:pt idx="8">
                  <c:v>TC Friedrichshain</c:v>
                </c:pt>
                <c:pt idx="9">
                  <c:v>TC Blau-Gold Wuhlheide</c:v>
                </c:pt>
                <c:pt idx="10">
                  <c:v>Berliner TC Wista</c:v>
                </c:pt>
                <c:pt idx="11">
                  <c:v>SVR Reinickendorf</c:v>
                </c:pt>
                <c:pt idx="12">
                  <c:v>TC Orange Weiß Friedrichshagen</c:v>
                </c:pt>
                <c:pt idx="13">
                  <c:v>Berliner Baeren</c:v>
                </c:pt>
                <c:pt idx="14">
                  <c:v>OSC Berlin</c:v>
                </c:pt>
                <c:pt idx="15">
                  <c:v>TTC Tempelhof</c:v>
                </c:pt>
                <c:pt idx="16">
                  <c:v>TC Weiß-Rot Neukölln</c:v>
                </c:pt>
                <c:pt idx="17">
                  <c:v>Berliner Tennis-Club Grün-Gold</c:v>
                </c:pt>
                <c:pt idx="18">
                  <c:v>Tennisclub Berlin-Weißensee</c:v>
                </c:pt>
                <c:pt idx="19">
                  <c:v>BTTC Grün-Weiss</c:v>
                </c:pt>
                <c:pt idx="20">
                  <c:v>NTC Die Känguruhs</c:v>
                </c:pt>
                <c:pt idx="21">
                  <c:v>Tennisclub SSC</c:v>
                </c:pt>
              </c:strCache>
            </c:strRef>
          </c:cat>
          <c:val>
            <c:numRef>
              <c:f>Preisvergleich!$C$2:$C$23</c:f>
              <c:numCache>
                <c:formatCode>General</c:formatCode>
                <c:ptCount val="22"/>
                <c:pt idx="0">
                  <c:v>160</c:v>
                </c:pt>
                <c:pt idx="1">
                  <c:v>170</c:v>
                </c:pt>
                <c:pt idx="2">
                  <c:v>200</c:v>
                </c:pt>
                <c:pt idx="3">
                  <c:v>210</c:v>
                </c:pt>
                <c:pt idx="4">
                  <c:v>230</c:v>
                </c:pt>
                <c:pt idx="5">
                  <c:v>250</c:v>
                </c:pt>
                <c:pt idx="6">
                  <c:v>300</c:v>
                </c:pt>
                <c:pt idx="7">
                  <c:v>305</c:v>
                </c:pt>
                <c:pt idx="8">
                  <c:v>315</c:v>
                </c:pt>
                <c:pt idx="9">
                  <c:v>320</c:v>
                </c:pt>
                <c:pt idx="10">
                  <c:v>335</c:v>
                </c:pt>
                <c:pt idx="11">
                  <c:v>360</c:v>
                </c:pt>
                <c:pt idx="12">
                  <c:v>360</c:v>
                </c:pt>
                <c:pt idx="13">
                  <c:v>370</c:v>
                </c:pt>
                <c:pt idx="14">
                  <c:v>390</c:v>
                </c:pt>
                <c:pt idx="15">
                  <c:v>398</c:v>
                </c:pt>
                <c:pt idx="16">
                  <c:v>400</c:v>
                </c:pt>
                <c:pt idx="17">
                  <c:v>410</c:v>
                </c:pt>
                <c:pt idx="18">
                  <c:v>410</c:v>
                </c:pt>
                <c:pt idx="19">
                  <c:v>490</c:v>
                </c:pt>
                <c:pt idx="20">
                  <c:v>500</c:v>
                </c:pt>
                <c:pt idx="21">
                  <c:v>540</c:v>
                </c:pt>
              </c:numCache>
            </c:numRef>
          </c:val>
          <c:extLst>
            <c:ext xmlns:c16="http://schemas.microsoft.com/office/drawing/2014/chart" uri="{C3380CC4-5D6E-409C-BE32-E72D297353CC}">
              <c16:uniqueId val="{0000001C-7452-49D6-B810-683F62EDECE8}"/>
            </c:ext>
          </c:extLst>
        </c:ser>
        <c:dLbls>
          <c:showLegendKey val="0"/>
          <c:showVal val="0"/>
          <c:showCatName val="0"/>
          <c:showSerName val="0"/>
          <c:showPercent val="0"/>
          <c:showBubbleSize val="0"/>
        </c:dLbls>
        <c:gapWidth val="49"/>
        <c:overlap val="-38"/>
        <c:axId val="1295939215"/>
        <c:axId val="1287564927"/>
        <c:extLst>
          <c:ext xmlns:c15="http://schemas.microsoft.com/office/drawing/2012/chart" uri="{02D57815-91ED-43cb-92C2-25804820EDAC}">
            <c15:filteredBarSeries>
              <c15:ser>
                <c:idx val="1"/>
                <c:order val="1"/>
                <c:tx>
                  <c:strRef>
                    <c:extLst>
                      <c:ext uri="{02D57815-91ED-43cb-92C2-25804820EDAC}">
                        <c15:formulaRef>
                          <c15:sqref>Preisvergleich!$D$1</c15:sqref>
                        </c15:formulaRef>
                      </c:ext>
                    </c:extLst>
                    <c:strCache>
                      <c:ptCount val="1"/>
                      <c:pt idx="0">
                        <c:v>Hallenpreis</c:v>
                      </c:pt>
                    </c:strCache>
                  </c:strRef>
                </c:tx>
                <c:spPr>
                  <a:solidFill>
                    <a:schemeClr val="accent2"/>
                  </a:solidFill>
                  <a:ln>
                    <a:noFill/>
                  </a:ln>
                  <a:effectLst/>
                </c:spPr>
                <c:invertIfNegative val="0"/>
                <c:cat>
                  <c:strRef>
                    <c:extLst>
                      <c:ext uri="{02D57815-91ED-43cb-92C2-25804820EDAC}">
                        <c15:fullRef>
                          <c15:sqref>Preisvergleich!$A$2:$B$23</c15:sqref>
                        </c15:fullRef>
                        <c15:levelRef>
                          <c15:sqref>Preisvergleich!$A$2:$A$23</c15:sqref>
                        </c15:levelRef>
                        <c15:formulaRef>
                          <c15:sqref>Preisvergleich!$A$2:$A$23</c15:sqref>
                        </c15:formulaRef>
                      </c:ext>
                    </c:extLst>
                    <c:strCache>
                      <c:ptCount val="22"/>
                      <c:pt idx="0">
                        <c:v>SC Borussia</c:v>
                      </c:pt>
                      <c:pt idx="1">
                        <c:v>TC Rotation Friedrichsfelde</c:v>
                      </c:pt>
                      <c:pt idx="2">
                        <c:v>SV Berliner Brauereien</c:v>
                      </c:pt>
                      <c:pt idx="3">
                        <c:v>TC Berlin Mitte</c:v>
                      </c:pt>
                      <c:pt idx="4">
                        <c:v>TC Grün-Weiss Rahnsdorf</c:v>
                      </c:pt>
                      <c:pt idx="5">
                        <c:v>Lichtenberger Tennisclub EV</c:v>
                      </c:pt>
                      <c:pt idx="6">
                        <c:v>Treptower Teufel</c:v>
                      </c:pt>
                      <c:pt idx="7">
                        <c:v>TC Schwarzgold</c:v>
                      </c:pt>
                      <c:pt idx="8">
                        <c:v>TC Friedrichshain</c:v>
                      </c:pt>
                      <c:pt idx="9">
                        <c:v>TC Blau-Gold Wuhlheide</c:v>
                      </c:pt>
                      <c:pt idx="10">
                        <c:v>Berliner TC Wista</c:v>
                      </c:pt>
                      <c:pt idx="11">
                        <c:v>SVR Reinickendorf</c:v>
                      </c:pt>
                      <c:pt idx="12">
                        <c:v>TC Orange Weiß Friedrichshagen</c:v>
                      </c:pt>
                      <c:pt idx="13">
                        <c:v>Berliner Baeren</c:v>
                      </c:pt>
                      <c:pt idx="14">
                        <c:v>OSC Berlin</c:v>
                      </c:pt>
                      <c:pt idx="15">
                        <c:v>TTC Tempelhof</c:v>
                      </c:pt>
                      <c:pt idx="16">
                        <c:v>TC Weiß-Rot Neukölln</c:v>
                      </c:pt>
                      <c:pt idx="17">
                        <c:v>Berliner Tennis-Club Grün-Gold</c:v>
                      </c:pt>
                      <c:pt idx="18">
                        <c:v>Tennisclub Berlin-Weißensee</c:v>
                      </c:pt>
                      <c:pt idx="19">
                        <c:v>BTTC Grün-Weiss</c:v>
                      </c:pt>
                      <c:pt idx="20">
                        <c:v>NTC Die Känguruhs</c:v>
                      </c:pt>
                      <c:pt idx="21">
                        <c:v>Tennisclub SSC</c:v>
                      </c:pt>
                    </c:strCache>
                  </c:strRef>
                </c:cat>
                <c:val>
                  <c:numRef>
                    <c:extLst>
                      <c:ext uri="{02D57815-91ED-43cb-92C2-25804820EDAC}">
                        <c15:formulaRef>
                          <c15:sqref>Preisvergleich!$D$2:$D$23</c15:sqref>
                        </c15:formulaRef>
                      </c:ext>
                    </c:extLst>
                    <c:numCache>
                      <c:formatCode>General</c:formatCode>
                      <c:ptCount val="22"/>
                      <c:pt idx="3">
                        <c:v>13</c:v>
                      </c:pt>
                      <c:pt idx="10">
                        <c:v>22</c:v>
                      </c:pt>
                      <c:pt idx="11">
                        <c:v>0</c:v>
                      </c:pt>
                      <c:pt idx="12">
                        <c:v>25.5</c:v>
                      </c:pt>
                      <c:pt idx="13">
                        <c:v>0</c:v>
                      </c:pt>
                      <c:pt idx="14">
                        <c:v>25</c:v>
                      </c:pt>
                      <c:pt idx="15">
                        <c:v>0</c:v>
                      </c:pt>
                      <c:pt idx="16">
                        <c:v>0</c:v>
                      </c:pt>
                      <c:pt idx="17">
                        <c:v>0</c:v>
                      </c:pt>
                      <c:pt idx="18">
                        <c:v>26.5</c:v>
                      </c:pt>
                      <c:pt idx="19">
                        <c:v>24</c:v>
                      </c:pt>
                      <c:pt idx="20">
                        <c:v>25</c:v>
                      </c:pt>
                      <c:pt idx="21">
                        <c:v>26</c:v>
                      </c:pt>
                    </c:numCache>
                  </c:numRef>
                </c:val>
                <c:extLst>
                  <c:ext xmlns:c16="http://schemas.microsoft.com/office/drawing/2014/chart" uri="{C3380CC4-5D6E-409C-BE32-E72D297353CC}">
                    <c16:uniqueId val="{0000001D-7452-49D6-B810-683F62EDECE8}"/>
                  </c:ext>
                </c:extLst>
              </c15:ser>
            </c15:filteredBarSeries>
            <c15:filteredBarSeries>
              <c15:ser>
                <c:idx val="2"/>
                <c:order val="2"/>
                <c:tx>
                  <c:strRef>
                    <c:extLst>
                      <c:ext xmlns:c15="http://schemas.microsoft.com/office/drawing/2012/chart" uri="{02D57815-91ED-43cb-92C2-25804820EDAC}">
                        <c15:formulaRef>
                          <c15:sqref>Preisvergleich!$E$1</c15:sqref>
                        </c15:formulaRef>
                      </c:ext>
                    </c:extLst>
                    <c:strCache>
                      <c:ptCount val="1"/>
                      <c:pt idx="0">
                        <c:v>Notiz</c:v>
                      </c:pt>
                    </c:strCache>
                  </c:strRef>
                </c:tx>
                <c:spPr>
                  <a:solidFill>
                    <a:schemeClr val="accent3"/>
                  </a:solidFill>
                  <a:ln>
                    <a:noFill/>
                  </a:ln>
                  <a:effectLst/>
                </c:spPr>
                <c:invertIfNegative val="0"/>
                <c:cat>
                  <c:strRef>
                    <c:extLst>
                      <c:ext xmlns:c15="http://schemas.microsoft.com/office/drawing/2012/chart" uri="{02D57815-91ED-43cb-92C2-25804820EDAC}">
                        <c15:fullRef>
                          <c15:sqref>Preisvergleich!$A$2:$B$23</c15:sqref>
                        </c15:fullRef>
                        <c15:levelRef>
                          <c15:sqref>Preisvergleich!$A$2:$A$23</c15:sqref>
                        </c15:levelRef>
                        <c15:formulaRef>
                          <c15:sqref>Preisvergleich!$A$2:$A$23</c15:sqref>
                        </c15:formulaRef>
                      </c:ext>
                    </c:extLst>
                    <c:strCache>
                      <c:ptCount val="22"/>
                      <c:pt idx="0">
                        <c:v>SC Borussia</c:v>
                      </c:pt>
                      <c:pt idx="1">
                        <c:v>TC Rotation Friedrichsfelde</c:v>
                      </c:pt>
                      <c:pt idx="2">
                        <c:v>SV Berliner Brauereien</c:v>
                      </c:pt>
                      <c:pt idx="3">
                        <c:v>TC Berlin Mitte</c:v>
                      </c:pt>
                      <c:pt idx="4">
                        <c:v>TC Grün-Weiss Rahnsdorf</c:v>
                      </c:pt>
                      <c:pt idx="5">
                        <c:v>Lichtenberger Tennisclub EV</c:v>
                      </c:pt>
                      <c:pt idx="6">
                        <c:v>Treptower Teufel</c:v>
                      </c:pt>
                      <c:pt idx="7">
                        <c:v>TC Schwarzgold</c:v>
                      </c:pt>
                      <c:pt idx="8">
                        <c:v>TC Friedrichshain</c:v>
                      </c:pt>
                      <c:pt idx="9">
                        <c:v>TC Blau-Gold Wuhlheide</c:v>
                      </c:pt>
                      <c:pt idx="10">
                        <c:v>Berliner TC Wista</c:v>
                      </c:pt>
                      <c:pt idx="11">
                        <c:v>SVR Reinickendorf</c:v>
                      </c:pt>
                      <c:pt idx="12">
                        <c:v>TC Orange Weiß Friedrichshagen</c:v>
                      </c:pt>
                      <c:pt idx="13">
                        <c:v>Berliner Baeren</c:v>
                      </c:pt>
                      <c:pt idx="14">
                        <c:v>OSC Berlin</c:v>
                      </c:pt>
                      <c:pt idx="15">
                        <c:v>TTC Tempelhof</c:v>
                      </c:pt>
                      <c:pt idx="16">
                        <c:v>TC Weiß-Rot Neukölln</c:v>
                      </c:pt>
                      <c:pt idx="17">
                        <c:v>Berliner Tennis-Club Grün-Gold</c:v>
                      </c:pt>
                      <c:pt idx="18">
                        <c:v>Tennisclub Berlin-Weißensee</c:v>
                      </c:pt>
                      <c:pt idx="19">
                        <c:v>BTTC Grün-Weiss</c:v>
                      </c:pt>
                      <c:pt idx="20">
                        <c:v>NTC Die Känguruhs</c:v>
                      </c:pt>
                      <c:pt idx="21">
                        <c:v>Tennisclub SSC</c:v>
                      </c:pt>
                    </c:strCache>
                  </c:strRef>
                </c:cat>
                <c:val>
                  <c:numRef>
                    <c:extLst>
                      <c:ext xmlns:c15="http://schemas.microsoft.com/office/drawing/2012/chart" uri="{02D57815-91ED-43cb-92C2-25804820EDAC}">
                        <c15:formulaRef>
                          <c15:sqref>Preisvergleich!$E$2:$E$23</c15:sqref>
                        </c15:formulaRef>
                      </c:ext>
                    </c:extLst>
                    <c:numCache>
                      <c:formatCode>General</c:formatCode>
                      <c:ptCount val="22"/>
                      <c:pt idx="10">
                        <c:v>0</c:v>
                      </c:pt>
                      <c:pt idx="20">
                        <c:v>0</c:v>
                      </c:pt>
                    </c:numCache>
                  </c:numRef>
                </c:val>
                <c:extLst xmlns:c15="http://schemas.microsoft.com/office/drawing/2012/chart">
                  <c:ext xmlns:c16="http://schemas.microsoft.com/office/drawing/2014/chart" uri="{C3380CC4-5D6E-409C-BE32-E72D297353CC}">
                    <c16:uniqueId val="{0000001E-7452-49D6-B810-683F62EDECE8}"/>
                  </c:ext>
                </c:extLst>
              </c15:ser>
            </c15:filteredBarSeries>
          </c:ext>
        </c:extLst>
      </c:barChart>
      <c:catAx>
        <c:axId val="1295939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87564927"/>
        <c:crosses val="autoZero"/>
        <c:auto val="1"/>
        <c:lblAlgn val="ctr"/>
        <c:lblOffset val="100"/>
        <c:noMultiLvlLbl val="0"/>
      </c:catAx>
      <c:valAx>
        <c:axId val="12875649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59392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76200</xdr:rowOff>
    </xdr:from>
    <xdr:to>
      <xdr:col>15</xdr:col>
      <xdr:colOff>495300</xdr:colOff>
      <xdr:row>53</xdr:row>
      <xdr:rowOff>123825</xdr:rowOff>
    </xdr:to>
    <xdr:sp macro="" textlink="">
      <xdr:nvSpPr>
        <xdr:cNvPr id="2" name="TextBox 1">
          <a:extLst>
            <a:ext uri="{FF2B5EF4-FFF2-40B4-BE49-F238E27FC236}">
              <a16:creationId xmlns:a16="http://schemas.microsoft.com/office/drawing/2014/main" id="{0B961E6F-4EEE-16B6-9DB2-7A88CDB58E2A}"/>
            </a:ext>
          </a:extLst>
        </xdr:cNvPr>
        <xdr:cNvSpPr txBox="1"/>
      </xdr:nvSpPr>
      <xdr:spPr>
        <a:xfrm>
          <a:off x="57150" y="76200"/>
          <a:ext cx="9582150" cy="1014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en-GB" sz="1100" b="1"/>
            <a:t>Einnahmen</a:t>
          </a:r>
        </a:p>
        <a:p>
          <a:endParaRPr lang="en-GB" sz="1100" b="1"/>
        </a:p>
        <a:p>
          <a:r>
            <a:rPr lang="en-GB" sz="1100" b="1"/>
            <a:t>Plätze: </a:t>
          </a:r>
          <a:r>
            <a:rPr lang="en-GB" sz="1100" b="0"/>
            <a:t>Die Halle wird 3 Plätze haben.</a:t>
          </a:r>
        </a:p>
        <a:p>
          <a:r>
            <a:rPr lang="en-GB" sz="1100" b="1"/>
            <a:t>Spielstunden pro Tag</a:t>
          </a:r>
          <a:r>
            <a:rPr lang="en-GB" sz="1100" b="0"/>
            <a:t>: Derzeitig</a:t>
          </a:r>
          <a:r>
            <a:rPr lang="en-GB" sz="1100" b="0" baseline="0"/>
            <a:t> kann man Stunden zwischen 7:00 und 23:00 Uhr buchen (16 Stunden) </a:t>
          </a: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Tage Winter</a:t>
          </a:r>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26 Wochen minus 2 Tage (31.12. und 24.12. - bis dato waren die beiden Tage spielfrei) = 180</a:t>
          </a:r>
          <a:endParaRPr lang="en-IE">
            <a:effectLst/>
          </a:endParaRPr>
        </a:p>
        <a:p>
          <a:r>
            <a:rPr lang="en-GB" sz="1100" b="1" baseline="0"/>
            <a:t>Auslastung Winter</a:t>
          </a:r>
          <a:r>
            <a:rPr lang="en-GB" sz="1100" b="0" baseline="0"/>
            <a:t>: Derzeit sind etwas über 40% der Spielzeit auf den zwei Plätzen der bestehenden Halle durch Abbos im Winter durchgehend gebucht. Im Schnitt liegt die Wochenauslastung insgesamt bei 85%.</a:t>
          </a:r>
        </a:p>
        <a:p>
          <a:r>
            <a:rPr lang="en-GB" sz="1100" b="1" baseline="0"/>
            <a:t>Preis Winter</a:t>
          </a:r>
          <a:r>
            <a:rPr lang="en-GB" sz="1100" b="0" baseline="0"/>
            <a:t>: Derzeit kostet eine Stunde auf den Courts €23 brutto (€28 am Wochenende). Mitglieder erhalten 10% Rabatt.</a:t>
          </a:r>
        </a:p>
        <a:p>
          <a:r>
            <a:rPr lang="en-GB" sz="1100" b="1"/>
            <a:t>Tage Winter</a:t>
          </a:r>
          <a:r>
            <a:rPr lang="en-GB" sz="1100"/>
            <a:t>:</a:t>
          </a:r>
          <a:r>
            <a:rPr lang="en-GB" sz="1100" baseline="0"/>
            <a:t> 26 Wochen minus 2 Tage (31.12. und 24.12. - bis dato waren die beiden Tage spielfrei) = 180</a:t>
          </a:r>
        </a:p>
        <a:p>
          <a:r>
            <a:rPr lang="en-GB" sz="1100" b="1" baseline="0"/>
            <a:t>Tage Sommer</a:t>
          </a:r>
          <a:r>
            <a:rPr lang="en-GB" sz="1100" baseline="0"/>
            <a:t>: Tage, die nicht in die Winterzeit fallen</a:t>
          </a:r>
        </a:p>
        <a:p>
          <a:r>
            <a:rPr lang="en-GB" sz="1100" b="1" baseline="0"/>
            <a:t>Auslastung Sommer</a:t>
          </a:r>
          <a:r>
            <a:rPr lang="en-GB" sz="1100" baseline="0"/>
            <a:t>: Während der Sommermonate ist mit einer niedrigen Buchungsauslastung zu rechnen. Auslastung zu Abendstunden (Dunkelheit) ist erwartbar.</a:t>
          </a:r>
        </a:p>
        <a:p>
          <a:r>
            <a:rPr lang="en-GB" sz="1100" b="1" baseline="0"/>
            <a:t>Preis Sommer</a:t>
          </a:r>
          <a:r>
            <a:rPr lang="en-GB" sz="1100" baseline="0"/>
            <a:t>: Aufgrund geringerer Nachfrage rechnen ein niedrigerer Preis als im Winter. Gerechnet wid mit dem halben Preis in den 6 Sommermonaten.</a:t>
          </a:r>
        </a:p>
        <a:p>
          <a:r>
            <a:rPr lang="en-GB" sz="1100" b="1" baseline="0"/>
            <a:t>Zusätzliche Mitglieder</a:t>
          </a:r>
          <a:r>
            <a:rPr lang="en-GB" sz="1100" baseline="0"/>
            <a:t>: Ein Tennisverein sollte nicht mehr als 50 Mitglieder pro Platz haben. Derzeit ist die Mitgliederzahl des TTTC auf 400 begrenzt. Mit den drei zusätzlichen Plätzen der Halle können neue Mitglieder aufgenommen werden. Im Jahr 2023 gab es eine Warteliste vonüber 200 weiteren potentiellen Neumitgliedern.</a:t>
          </a:r>
        </a:p>
        <a:p>
          <a:r>
            <a:rPr lang="en-GB" sz="1100" b="1" baseline="0"/>
            <a:t>Erhöhter Mitgliedsbeitrag</a:t>
          </a:r>
          <a:r>
            <a:rPr lang="en-GB" sz="1100" baseline="0"/>
            <a:t>: Die Tennishalle wird die Attraktivität des TTTC steigern und eine moderate Beitragserhöhung rechtfertigen.</a:t>
          </a:r>
        </a:p>
        <a:p>
          <a:endParaRPr lang="en-GB" sz="1100" baseline="0"/>
        </a:p>
        <a:p>
          <a:r>
            <a:rPr lang="en-GB" sz="1100" b="1" baseline="0"/>
            <a:t>Ausgaben</a:t>
          </a:r>
        </a:p>
        <a:p>
          <a:endParaRPr lang="en-GB" sz="1100" b="1" baseline="0"/>
        </a:p>
        <a:p>
          <a:r>
            <a:rPr lang="en-GB" sz="1100" b="1" baseline="0"/>
            <a:t>Gasverbrauch</a:t>
          </a:r>
          <a:r>
            <a:rPr lang="en-GB" sz="1100" baseline="0"/>
            <a:t>: Heizungskonzept: Bivalent-Parallel, V 1.2  (Zuvor: 110kWh Angabe Hallenbauer AIS - 36.000 kWh; Erfahrungswert Waldörfer Tennisclub Hamburg - 112.500 kWh - Tatsächlicher Verbrauch hängt von Witterung und Zieltemperatur in der Halle ab)</a:t>
          </a:r>
        </a:p>
        <a:p>
          <a:r>
            <a:rPr lang="en-GB" sz="1100" b="1" baseline="0"/>
            <a:t>Gaspreis</a:t>
          </a:r>
          <a:r>
            <a:rPr lang="en-GB" sz="1100" baseline="0"/>
            <a:t>: Derzeitiger Gaspreisdeckel durch Gaspreisbremse</a:t>
          </a:r>
        </a:p>
        <a:p>
          <a:r>
            <a:rPr lang="en-GB" sz="1100" b="1" baseline="0"/>
            <a:t>Stromverbauch</a:t>
          </a:r>
          <a:r>
            <a:rPr lang="en-GB" sz="1100" baseline="0"/>
            <a:t>: Heizungskonzept: Bivalent-Parallel, V 1.2 / </a:t>
          </a:r>
          <a:r>
            <a:rPr lang="en-IE" sz="1100" b="0" i="0">
              <a:solidFill>
                <a:schemeClr val="dk1"/>
              </a:solidFill>
              <a:effectLst/>
              <a:latin typeface="+mn-lt"/>
              <a:ea typeface="+mn-ea"/>
              <a:cs typeface="+mn-cs"/>
            </a:rPr>
            <a:t>Lichtpaneele der Firma WELUMA (zuvor: Angabe AIS: 21.000 kWh für Licht)</a:t>
          </a:r>
          <a:endParaRPr lang="en-GB" sz="1100" baseline="0"/>
        </a:p>
        <a:p>
          <a:r>
            <a:rPr lang="en-GB" sz="1100" b="1" baseline="0"/>
            <a:t>Strompreis</a:t>
          </a:r>
          <a:r>
            <a:rPr lang="en-GB" sz="1100" baseline="0"/>
            <a:t>: Derzeitiger Strompreis Vattenfall Berlin</a:t>
          </a:r>
        </a:p>
        <a:p>
          <a:r>
            <a:rPr lang="en-IE" sz="1100" b="1" i="0" u="none" strike="noStrike">
              <a:solidFill>
                <a:schemeClr val="dk1"/>
              </a:solidFill>
              <a:effectLst/>
              <a:latin typeface="+mn-lt"/>
              <a:ea typeface="+mn-ea"/>
              <a:cs typeface="+mn-cs"/>
            </a:rPr>
            <a:t>Personal</a:t>
          </a:r>
          <a:r>
            <a:rPr lang="en-IE" sz="1100" b="0" i="0" u="none" strike="noStrike">
              <a:solidFill>
                <a:schemeClr val="dk1"/>
              </a:solidFill>
              <a:effectLst/>
              <a:latin typeface="+mn-lt"/>
              <a:ea typeface="+mn-ea"/>
              <a:cs typeface="+mn-cs"/>
            </a:rPr>
            <a:t>: Zusätzlich anfallende Personalkosten</a:t>
          </a:r>
          <a:r>
            <a:rPr lang="en-IE" sz="1100" b="0" i="0" u="none" strike="noStrike" baseline="0">
              <a:solidFill>
                <a:schemeClr val="dk1"/>
              </a:solidFill>
              <a:effectLst/>
              <a:latin typeface="+mn-lt"/>
              <a:ea typeface="+mn-ea"/>
              <a:cs typeface="+mn-cs"/>
            </a:rPr>
            <a:t> für Reinigung und Pflege der Halle - €500 pro Monat</a:t>
          </a:r>
        </a:p>
        <a:p>
          <a:r>
            <a:rPr lang="en-IE" sz="1100" b="1" i="0" u="none" strike="noStrike">
              <a:solidFill>
                <a:schemeClr val="dk1"/>
              </a:solidFill>
              <a:effectLst/>
              <a:latin typeface="+mn-lt"/>
              <a:ea typeface="+mn-ea"/>
              <a:cs typeface="+mn-cs"/>
            </a:rPr>
            <a:t>Buchungssystem (Eversports): </a:t>
          </a:r>
          <a:r>
            <a:rPr lang="en-IE" sz="1100" b="0" i="0" u="none" strike="noStrike">
              <a:solidFill>
                <a:schemeClr val="dk1"/>
              </a:solidFill>
              <a:effectLst/>
              <a:latin typeface="+mn-lt"/>
              <a:ea typeface="+mn-ea"/>
              <a:cs typeface="+mn-cs"/>
            </a:rPr>
            <a:t>Das</a:t>
          </a:r>
          <a:r>
            <a:rPr lang="en-IE" sz="1100" b="0" i="0" u="none" strike="noStrike" baseline="0">
              <a:solidFill>
                <a:schemeClr val="dk1"/>
              </a:solidFill>
              <a:effectLst/>
              <a:latin typeface="+mn-lt"/>
              <a:ea typeface="+mn-ea"/>
              <a:cs typeface="+mn-cs"/>
            </a:rPr>
            <a:t> Online-Buchungssystem kostet rund €650 pro Platz pro Jahr</a:t>
          </a:r>
          <a:endParaRPr lang="en-IE" sz="1100" b="1" i="0" u="none" strike="noStrike">
            <a:solidFill>
              <a:schemeClr val="dk1"/>
            </a:solidFill>
            <a:effectLst/>
            <a:latin typeface="+mn-lt"/>
            <a:ea typeface="+mn-ea"/>
            <a:cs typeface="+mn-cs"/>
          </a:endParaRPr>
        </a:p>
        <a:p>
          <a:r>
            <a:rPr lang="en-IE" sz="1100" b="1" i="0" u="none" strike="noStrike">
              <a:solidFill>
                <a:schemeClr val="dk1"/>
              </a:solidFill>
              <a:effectLst/>
              <a:latin typeface="+mn-lt"/>
              <a:ea typeface="+mn-ea"/>
              <a:cs typeface="+mn-cs"/>
            </a:rPr>
            <a:t>Sonstige Kosten (Straßenreinigung, etc.): </a:t>
          </a:r>
          <a:r>
            <a:rPr lang="en-IE" sz="1100" b="0" i="0" u="none" strike="noStrike">
              <a:solidFill>
                <a:schemeClr val="dk1"/>
              </a:solidFill>
              <a:effectLst/>
              <a:latin typeface="+mn-lt"/>
              <a:ea typeface="+mn-ea"/>
              <a:cs typeface="+mn-cs"/>
            </a:rPr>
            <a:t>Zusätzliche anfallende jährliche Gebühren an den Bezirk</a:t>
          </a:r>
          <a:endParaRPr lang="en-IE" sz="1100" b="1" i="0" u="none" strike="noStrike">
            <a:solidFill>
              <a:schemeClr val="dk1"/>
            </a:solidFill>
            <a:effectLst/>
            <a:latin typeface="+mn-lt"/>
            <a:ea typeface="+mn-ea"/>
            <a:cs typeface="+mn-cs"/>
          </a:endParaRPr>
        </a:p>
        <a:p>
          <a:r>
            <a:rPr lang="en-IE" sz="1100" b="1" i="0" u="none" strike="noStrike">
              <a:solidFill>
                <a:schemeClr val="dk1"/>
              </a:solidFill>
              <a:effectLst/>
              <a:latin typeface="+mn-lt"/>
              <a:ea typeface="+mn-ea"/>
              <a:cs typeface="+mn-cs"/>
            </a:rPr>
            <a:t>Instandhaltungdrücklage</a:t>
          </a:r>
          <a:r>
            <a:rPr lang="en-IE" sz="1100" b="0" i="0" u="none" strike="noStrike">
              <a:solidFill>
                <a:schemeClr val="dk1"/>
              </a:solidFill>
              <a:effectLst/>
              <a:latin typeface="+mn-lt"/>
              <a:ea typeface="+mn-ea"/>
              <a:cs typeface="+mn-cs"/>
            </a:rPr>
            <a:t>:</a:t>
          </a:r>
          <a:r>
            <a:rPr lang="en-IE" sz="1100" b="0" i="0" u="none" strike="noStrike" baseline="0">
              <a:solidFill>
                <a:schemeClr val="dk1"/>
              </a:solidFill>
              <a:effectLst/>
              <a:latin typeface="+mn-lt"/>
              <a:ea typeface="+mn-ea"/>
              <a:cs typeface="+mn-cs"/>
            </a:rPr>
            <a:t> Rücklage für Reparaturen</a:t>
          </a:r>
        </a:p>
        <a:p>
          <a:r>
            <a:rPr lang="en-IE" sz="1100" b="1" i="0" u="none" strike="noStrike" baseline="0">
              <a:solidFill>
                <a:schemeClr val="dk1"/>
              </a:solidFill>
              <a:effectLst/>
              <a:latin typeface="+mn-lt"/>
              <a:ea typeface="+mn-ea"/>
              <a:cs typeface="+mn-cs"/>
            </a:rPr>
            <a:t>Versicherung</a:t>
          </a:r>
          <a:r>
            <a:rPr lang="en-IE" sz="1100" b="0" i="0" u="none" strike="noStrike" baseline="0">
              <a:solidFill>
                <a:schemeClr val="dk1"/>
              </a:solidFill>
              <a:effectLst/>
              <a:latin typeface="+mn-lt"/>
              <a:ea typeface="+mn-ea"/>
              <a:cs typeface="+mn-cs"/>
            </a:rPr>
            <a:t>: Gebäudeversicherung</a:t>
          </a:r>
          <a:endParaRPr lang="en-GB" sz="1100" baseline="0"/>
        </a:p>
        <a:p>
          <a:endParaRPr lang="en-GB" sz="1100"/>
        </a:p>
        <a:p>
          <a:r>
            <a:rPr lang="en-GB" sz="1100" b="1"/>
            <a:t>Dynamik</a:t>
          </a:r>
        </a:p>
        <a:p>
          <a:endParaRPr lang="en-GB" sz="1100" b="1"/>
        </a:p>
        <a:p>
          <a:r>
            <a:rPr lang="en-GB" sz="1100" b="1"/>
            <a:t>Einnahmen: </a:t>
          </a:r>
          <a:r>
            <a:rPr lang="en-GB" sz="1100" b="0"/>
            <a:t>Wir</a:t>
          </a:r>
          <a:r>
            <a:rPr lang="en-GB" sz="1100" b="0" baseline="0"/>
            <a:t> erhöhen die Preise für das Spielen in der Halle alle zwei Jahre um 2.5%; Die Mitgliederbeitrage werden alle 4 Jahre um 10% erhöht.</a:t>
          </a:r>
        </a:p>
        <a:p>
          <a:r>
            <a:rPr lang="en-GB" sz="1100" b="1" baseline="0"/>
            <a:t>Ausgaben: </a:t>
          </a:r>
          <a:r>
            <a:rPr lang="en-GB" sz="1100" b="0" baseline="0"/>
            <a:t>Alle Kosten steigen jährlich um 3%.</a:t>
          </a:r>
          <a:endParaRPr lang="en-GB"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0</xdr:colOff>
      <xdr:row>20</xdr:row>
      <xdr:rowOff>0</xdr:rowOff>
    </xdr:to>
    <xdr:graphicFrame macro="">
      <xdr:nvGraphicFramePr>
        <xdr:cNvPr id="2" name="Chart 1">
          <a:extLst>
            <a:ext uri="{FF2B5EF4-FFF2-40B4-BE49-F238E27FC236}">
              <a16:creationId xmlns:a16="http://schemas.microsoft.com/office/drawing/2014/main" id="{92B058FC-E0CF-4E23-9B20-D8DFCC84A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9DE593E-DCB4-4ABC-9497-477D00432AEA}" name="Table13" displayName="Table13" ref="A2:K26" totalsRowShown="0" headerRowDxfId="32" dataDxfId="31">
  <autoFilter ref="A2:K26" xr:uid="{09DE593E-DCB4-4ABC-9497-477D00432A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82F7B46-D2B3-4799-AC3D-B01426601019}" name="Uhrzeit" dataDxfId="30"/>
    <tableColumn id="2" xr3:uid="{2422A10C-1386-4964-9AD2-81DE33FDF5BC}" name="Platz 1" dataDxfId="29"/>
    <tableColumn id="3" xr3:uid="{45F7885C-0F57-42CB-B9EB-0A4204B8BC60}" name="Platz 2" dataDxfId="28"/>
    <tableColumn id="10" xr3:uid="{E505D59B-38F7-49DC-9B85-795DC5123D9C}" name="  " dataDxfId="27"/>
    <tableColumn id="4" xr3:uid="{BF903563-E220-4D62-96E8-E050F7136D94}" name="Platz 1 " dataDxfId="26"/>
    <tableColumn id="5" xr3:uid="{F77316AC-F444-4792-99E0-6596A126A30E}" name="Platz 2 " dataDxfId="25"/>
    <tableColumn id="6" xr3:uid="{84F6ABF9-39C1-4AE2-8075-1B2FD1B3F583}" name="Platz 3 " dataDxfId="24"/>
    <tableColumn id="11" xr3:uid="{1CC7A1F0-7B7C-436A-8906-06B2561C9CD0}" name="     " dataDxfId="23"/>
    <tableColumn id="7" xr3:uid="{C142F35F-1FBA-441D-8941-1681E553B9B2}" name="Platz 1  " dataDxfId="22"/>
    <tableColumn id="8" xr3:uid="{179313DA-80BE-41DF-8E76-AC26126E5C05}" name="Platz 2  " dataDxfId="21"/>
    <tableColumn id="9" xr3:uid="{0EAD5E00-B168-4943-9738-66E430D78671}" name="Platz 3  " dataDxfId="20"/>
  </tableColumns>
  <tableStyleInfo name="TableStyleLight1"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E417D27-1226-4CDB-AE6F-D45B8E19DD66}" name="Table134" displayName="Table134" ref="A2:H26" totalsRowShown="0" headerRowDxfId="19" dataDxfId="18">
  <autoFilter ref="A2:H26" xr:uid="{09DE593E-DCB4-4ABC-9497-477D00432AE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A4658D5-391F-435F-AF1D-58506A6724F8}" name="Uhrzeit" dataDxfId="17"/>
    <tableColumn id="4" xr3:uid="{85587C4F-6CE1-4D96-935E-4D9C743FBFDC}" name="Platz 1 " dataDxfId="16"/>
    <tableColumn id="5" xr3:uid="{D094B8B0-EB02-4DD6-9152-82567C599B44}" name="Platz 2 " dataDxfId="15"/>
    <tableColumn id="6" xr3:uid="{02D3B443-2630-4BBB-8325-D8666C1E3B6F}" name="Platz 3 " dataDxfId="14"/>
    <tableColumn id="11" xr3:uid="{2652B711-70FE-4B4B-92EC-4A633F6B201D}" name="     " dataDxfId="13"/>
    <tableColumn id="7" xr3:uid="{1B872484-4242-493A-936D-3AFE1A11ACE3}" name="Platz 1  " dataDxfId="12"/>
    <tableColumn id="8" xr3:uid="{3175990D-A112-44BB-ACF0-98702B48F3DA}" name="Platz 2  " dataDxfId="11"/>
    <tableColumn id="9" xr3:uid="{6F39B993-4F39-4F3D-8F8C-31F5FC5F8BF6}" name="Platz 3  " dataDxfId="10"/>
  </tableColumns>
  <tableStyleInfo name="TableStyleLight1"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CA529E-998F-49B0-AE7E-0D9268537A0D}" name="Table1345" displayName="Table1345" ref="A2:H26" totalsRowShown="0" headerRowDxfId="9" dataDxfId="8">
  <autoFilter ref="A2:H26" xr:uid="{09DE593E-DCB4-4ABC-9497-477D00432AE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DB85157-AAC8-4274-8B1E-5DDF2AEF36AF}" name="Uhrzeit" dataDxfId="7"/>
    <tableColumn id="4" xr3:uid="{5BFC5E5B-E47A-453E-B585-D72FD26C716F}" name="Platz 1 " dataDxfId="6"/>
    <tableColumn id="5" xr3:uid="{BDA16605-9AC1-46E4-AFDF-32C37403719A}" name="Platz 2 " dataDxfId="5"/>
    <tableColumn id="6" xr3:uid="{82176C09-57CF-48AC-AAEC-4530A2847DE2}" name="Platz 3 " dataDxfId="4"/>
    <tableColumn id="11" xr3:uid="{A4B983ED-EB11-4EF7-A853-7320AC5FD2AA}" name="     " dataDxfId="3"/>
    <tableColumn id="7" xr3:uid="{3E9FB42C-F3B8-42EC-8C04-592CD91F7E19}" name="Platz 1  " dataDxfId="2"/>
    <tableColumn id="8" xr3:uid="{D6A2FEFF-1FB8-433D-875A-75282775D916}" name="Platz 2  " dataDxfId="1"/>
    <tableColumn id="9" xr3:uid="{DACD5D7E-5DDA-4E8B-841A-E797C3063718}" name="Platz 3  " dataDxfId="0"/>
  </tableColumns>
  <tableStyleInfo name="TableStyleLight1"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3572F03-87C6-4902-9C8B-D3DDCF22A3D1}" name="Table1" displayName="Table1" ref="A1:E23" totalsRowShown="0">
  <autoFilter ref="A1:E23" xr:uid="{5A2A59C3-5326-4A9C-A404-FDA84BF88857}"/>
  <sortState xmlns:xlrd2="http://schemas.microsoft.com/office/spreadsheetml/2017/richdata2" ref="A2:E23">
    <sortCondition ref="C1:C23"/>
  </sortState>
  <tableColumns count="5">
    <tableColumn id="1" xr3:uid="{0F62B3EA-A7A4-4FF6-8FBA-8A4B2F5446E4}" name="Verin"/>
    <tableColumn id="2" xr3:uid="{A5FF8009-BCC8-4D3B-A2E2-D0231DB036B0}" name="Homepage"/>
    <tableColumn id="3" xr3:uid="{54F696B6-A0EC-458C-AADE-489CDF7A1D09}" name="Mitgliesbeitrag"/>
    <tableColumn id="4" xr3:uid="{0CEE278E-B985-4CD7-AE00-713E0493B78D}" name="Hallenpreis"/>
    <tableColumn id="5" xr3:uid="{950F881B-994D-4E41-9DEE-FB658B873757}" name="Notiz"/>
  </tableColumns>
  <tableStyleInfo name="TableStyleMedium10"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91FC7-ADA9-4B78-A4CB-0A45A8306B7C}">
  <dimension ref="A1:AB69"/>
  <sheetViews>
    <sheetView workbookViewId="0">
      <pane xSplit="1" ySplit="2" topLeftCell="B3" activePane="bottomRight" state="frozen"/>
      <selection pane="topRight" activeCell="B1" sqref="B1"/>
      <selection pane="bottomLeft" activeCell="A3" sqref="A3"/>
      <selection pane="bottomRight" activeCell="D61" activeCellId="2" sqref="D30 D48 D61"/>
    </sheetView>
  </sheetViews>
  <sheetFormatPr defaultColWidth="9.140625" defaultRowHeight="15" x14ac:dyDescent="0.25"/>
  <cols>
    <col min="1" max="1" width="37.42578125" style="4" bestFit="1" customWidth="1"/>
    <col min="2" max="2" width="5.5703125" style="25" customWidth="1"/>
    <col min="3" max="3" width="5.5703125" style="29" customWidth="1"/>
    <col min="4" max="28" width="12.5703125" bestFit="1" customWidth="1"/>
  </cols>
  <sheetData>
    <row r="1" spans="1:28" s="4" customFormat="1" x14ac:dyDescent="0.25">
      <c r="A1" s="8" t="s">
        <v>24</v>
      </c>
      <c r="B1" s="7" t="s">
        <v>45</v>
      </c>
      <c r="C1" s="27"/>
      <c r="D1" s="40">
        <v>2026</v>
      </c>
      <c r="E1" s="40">
        <f>D1+1</f>
        <v>2027</v>
      </c>
      <c r="F1" s="40">
        <f t="shared" ref="F1:U2" si="0">E1+1</f>
        <v>2028</v>
      </c>
      <c r="G1" s="40">
        <f t="shared" si="0"/>
        <v>2029</v>
      </c>
      <c r="H1" s="40">
        <f t="shared" si="0"/>
        <v>2030</v>
      </c>
      <c r="I1" s="40">
        <f t="shared" si="0"/>
        <v>2031</v>
      </c>
      <c r="J1" s="40">
        <f t="shared" si="0"/>
        <v>2032</v>
      </c>
      <c r="K1" s="40">
        <f t="shared" si="0"/>
        <v>2033</v>
      </c>
      <c r="L1" s="40">
        <f t="shared" si="0"/>
        <v>2034</v>
      </c>
      <c r="M1" s="40">
        <f t="shared" si="0"/>
        <v>2035</v>
      </c>
      <c r="N1" s="40">
        <f t="shared" si="0"/>
        <v>2036</v>
      </c>
      <c r="O1" s="40">
        <f t="shared" si="0"/>
        <v>2037</v>
      </c>
      <c r="P1" s="40">
        <f t="shared" si="0"/>
        <v>2038</v>
      </c>
      <c r="Q1" s="40">
        <f t="shared" si="0"/>
        <v>2039</v>
      </c>
      <c r="R1" s="40">
        <f t="shared" si="0"/>
        <v>2040</v>
      </c>
      <c r="S1" s="40">
        <f t="shared" si="0"/>
        <v>2041</v>
      </c>
      <c r="T1" s="40">
        <f t="shared" si="0"/>
        <v>2042</v>
      </c>
      <c r="U1" s="40">
        <f t="shared" si="0"/>
        <v>2043</v>
      </c>
      <c r="V1" s="40">
        <f t="shared" ref="V1:AB2" si="1">U1+1</f>
        <v>2044</v>
      </c>
      <c r="W1" s="40">
        <f t="shared" si="1"/>
        <v>2045</v>
      </c>
      <c r="X1" s="40">
        <f t="shared" si="1"/>
        <v>2046</v>
      </c>
      <c r="Y1" s="40">
        <f t="shared" si="1"/>
        <v>2047</v>
      </c>
      <c r="Z1" s="40">
        <f t="shared" si="1"/>
        <v>2048</v>
      </c>
      <c r="AA1" s="40">
        <f t="shared" si="1"/>
        <v>2049</v>
      </c>
      <c r="AB1" s="40">
        <f t="shared" si="1"/>
        <v>2050</v>
      </c>
    </row>
    <row r="2" spans="1:28" s="5" customFormat="1" ht="28.5" customHeight="1" x14ac:dyDescent="0.25">
      <c r="B2" s="5" t="s">
        <v>43</v>
      </c>
      <c r="C2" s="28" t="s">
        <v>44</v>
      </c>
      <c r="D2" s="39">
        <v>1</v>
      </c>
      <c r="E2" s="39">
        <f>D2+1</f>
        <v>2</v>
      </c>
      <c r="F2" s="39">
        <f t="shared" si="0"/>
        <v>3</v>
      </c>
      <c r="G2" s="39">
        <f t="shared" si="0"/>
        <v>4</v>
      </c>
      <c r="H2" s="39">
        <f t="shared" si="0"/>
        <v>5</v>
      </c>
      <c r="I2" s="39">
        <f t="shared" si="0"/>
        <v>6</v>
      </c>
      <c r="J2" s="39">
        <f t="shared" si="0"/>
        <v>7</v>
      </c>
      <c r="K2" s="39">
        <f t="shared" si="0"/>
        <v>8</v>
      </c>
      <c r="L2" s="39">
        <f t="shared" si="0"/>
        <v>9</v>
      </c>
      <c r="M2" s="39">
        <f t="shared" si="0"/>
        <v>10</v>
      </c>
      <c r="N2" s="39">
        <f t="shared" si="0"/>
        <v>11</v>
      </c>
      <c r="O2" s="39">
        <f t="shared" si="0"/>
        <v>12</v>
      </c>
      <c r="P2" s="39">
        <f t="shared" si="0"/>
        <v>13</v>
      </c>
      <c r="Q2" s="39">
        <f t="shared" si="0"/>
        <v>14</v>
      </c>
      <c r="R2" s="39">
        <f t="shared" si="0"/>
        <v>15</v>
      </c>
      <c r="S2" s="39">
        <f t="shared" si="0"/>
        <v>16</v>
      </c>
      <c r="T2" s="39">
        <f t="shared" si="0"/>
        <v>17</v>
      </c>
      <c r="U2" s="39">
        <f t="shared" si="0"/>
        <v>18</v>
      </c>
      <c r="V2" s="39">
        <f t="shared" si="1"/>
        <v>19</v>
      </c>
      <c r="W2" s="39">
        <f t="shared" si="1"/>
        <v>20</v>
      </c>
      <c r="X2" s="39">
        <f t="shared" si="1"/>
        <v>21</v>
      </c>
      <c r="Y2" s="39">
        <f t="shared" si="1"/>
        <v>22</v>
      </c>
      <c r="Z2" s="39">
        <f t="shared" si="1"/>
        <v>23</v>
      </c>
      <c r="AA2" s="39">
        <f t="shared" si="1"/>
        <v>24</v>
      </c>
      <c r="AB2" s="39">
        <f t="shared" si="1"/>
        <v>25</v>
      </c>
    </row>
    <row r="3" spans="1:28" x14ac:dyDescent="0.25">
      <c r="A3" s="4" t="s">
        <v>0</v>
      </c>
      <c r="D3" s="21">
        <v>3</v>
      </c>
      <c r="E3">
        <f>D3</f>
        <v>3</v>
      </c>
      <c r="F3">
        <f t="shared" ref="F3:U6" si="2">E3</f>
        <v>3</v>
      </c>
      <c r="G3">
        <f t="shared" si="2"/>
        <v>3</v>
      </c>
      <c r="H3">
        <f t="shared" si="2"/>
        <v>3</v>
      </c>
      <c r="I3">
        <f t="shared" si="2"/>
        <v>3</v>
      </c>
      <c r="J3">
        <f t="shared" si="2"/>
        <v>3</v>
      </c>
      <c r="K3">
        <f t="shared" si="2"/>
        <v>3</v>
      </c>
      <c r="L3">
        <f t="shared" si="2"/>
        <v>3</v>
      </c>
      <c r="M3">
        <f t="shared" si="2"/>
        <v>3</v>
      </c>
      <c r="N3">
        <f t="shared" si="2"/>
        <v>3</v>
      </c>
      <c r="O3">
        <f t="shared" si="2"/>
        <v>3</v>
      </c>
      <c r="P3">
        <f t="shared" si="2"/>
        <v>3</v>
      </c>
      <c r="Q3">
        <f t="shared" si="2"/>
        <v>3</v>
      </c>
      <c r="R3">
        <f t="shared" si="2"/>
        <v>3</v>
      </c>
      <c r="S3">
        <f t="shared" si="2"/>
        <v>3</v>
      </c>
      <c r="T3">
        <f t="shared" si="2"/>
        <v>3</v>
      </c>
      <c r="U3">
        <f t="shared" si="2"/>
        <v>3</v>
      </c>
      <c r="V3">
        <f t="shared" ref="V3:AB6" si="3">U3</f>
        <v>3</v>
      </c>
      <c r="W3">
        <f t="shared" si="3"/>
        <v>3</v>
      </c>
      <c r="X3">
        <f t="shared" si="3"/>
        <v>3</v>
      </c>
      <c r="Y3">
        <f t="shared" si="3"/>
        <v>3</v>
      </c>
      <c r="Z3">
        <f t="shared" si="3"/>
        <v>3</v>
      </c>
      <c r="AA3">
        <f t="shared" si="3"/>
        <v>3</v>
      </c>
      <c r="AB3">
        <f t="shared" si="3"/>
        <v>3</v>
      </c>
    </row>
    <row r="4" spans="1:28" x14ac:dyDescent="0.25">
      <c r="A4" s="4" t="s">
        <v>1</v>
      </c>
      <c r="D4" s="21">
        <v>16</v>
      </c>
      <c r="E4">
        <f>D4</f>
        <v>16</v>
      </c>
      <c r="F4">
        <f t="shared" si="2"/>
        <v>16</v>
      </c>
      <c r="G4">
        <f t="shared" si="2"/>
        <v>16</v>
      </c>
      <c r="H4">
        <f t="shared" si="2"/>
        <v>16</v>
      </c>
      <c r="I4">
        <f t="shared" si="2"/>
        <v>16</v>
      </c>
      <c r="J4">
        <f t="shared" si="2"/>
        <v>16</v>
      </c>
      <c r="K4">
        <f t="shared" si="2"/>
        <v>16</v>
      </c>
      <c r="L4">
        <f t="shared" si="2"/>
        <v>16</v>
      </c>
      <c r="M4">
        <f t="shared" si="2"/>
        <v>16</v>
      </c>
      <c r="N4">
        <f t="shared" si="2"/>
        <v>16</v>
      </c>
      <c r="O4">
        <f t="shared" si="2"/>
        <v>16</v>
      </c>
      <c r="P4">
        <f t="shared" si="2"/>
        <v>16</v>
      </c>
      <c r="Q4">
        <f t="shared" si="2"/>
        <v>16</v>
      </c>
      <c r="R4">
        <f t="shared" si="2"/>
        <v>16</v>
      </c>
      <c r="S4">
        <f t="shared" si="2"/>
        <v>16</v>
      </c>
      <c r="T4">
        <f t="shared" si="2"/>
        <v>16</v>
      </c>
      <c r="U4">
        <f t="shared" si="2"/>
        <v>16</v>
      </c>
      <c r="V4">
        <f t="shared" si="3"/>
        <v>16</v>
      </c>
      <c r="W4">
        <f t="shared" si="3"/>
        <v>16</v>
      </c>
      <c r="X4">
        <f t="shared" si="3"/>
        <v>16</v>
      </c>
      <c r="Y4">
        <f t="shared" si="3"/>
        <v>16</v>
      </c>
      <c r="Z4">
        <f t="shared" si="3"/>
        <v>16</v>
      </c>
      <c r="AA4">
        <f t="shared" si="3"/>
        <v>16</v>
      </c>
      <c r="AB4">
        <f t="shared" si="3"/>
        <v>16</v>
      </c>
    </row>
    <row r="5" spans="1:28" x14ac:dyDescent="0.25">
      <c r="A5" s="4" t="s">
        <v>2</v>
      </c>
      <c r="D5" s="21">
        <v>180</v>
      </c>
      <c r="E5">
        <f>D5</f>
        <v>180</v>
      </c>
      <c r="F5">
        <f t="shared" si="2"/>
        <v>180</v>
      </c>
      <c r="G5">
        <f t="shared" si="2"/>
        <v>180</v>
      </c>
      <c r="H5">
        <f t="shared" si="2"/>
        <v>180</v>
      </c>
      <c r="I5">
        <f t="shared" si="2"/>
        <v>180</v>
      </c>
      <c r="J5">
        <f t="shared" si="2"/>
        <v>180</v>
      </c>
      <c r="K5">
        <f t="shared" si="2"/>
        <v>180</v>
      </c>
      <c r="L5">
        <f t="shared" si="2"/>
        <v>180</v>
      </c>
      <c r="M5">
        <f t="shared" si="2"/>
        <v>180</v>
      </c>
      <c r="N5">
        <f t="shared" si="2"/>
        <v>180</v>
      </c>
      <c r="O5">
        <f t="shared" si="2"/>
        <v>180</v>
      </c>
      <c r="P5">
        <f t="shared" si="2"/>
        <v>180</v>
      </c>
      <c r="Q5">
        <f t="shared" si="2"/>
        <v>180</v>
      </c>
      <c r="R5">
        <f t="shared" si="2"/>
        <v>180</v>
      </c>
      <c r="S5">
        <f t="shared" si="2"/>
        <v>180</v>
      </c>
      <c r="T5">
        <f t="shared" si="2"/>
        <v>180</v>
      </c>
      <c r="U5">
        <f t="shared" si="2"/>
        <v>180</v>
      </c>
      <c r="V5">
        <f t="shared" si="3"/>
        <v>180</v>
      </c>
      <c r="W5">
        <f t="shared" si="3"/>
        <v>180</v>
      </c>
      <c r="X5">
        <f t="shared" si="3"/>
        <v>180</v>
      </c>
      <c r="Y5">
        <f t="shared" si="3"/>
        <v>180</v>
      </c>
      <c r="Z5">
        <f t="shared" si="3"/>
        <v>180</v>
      </c>
      <c r="AA5">
        <f t="shared" si="3"/>
        <v>180</v>
      </c>
      <c r="AB5">
        <f t="shared" si="3"/>
        <v>180</v>
      </c>
    </row>
    <row r="6" spans="1:28" x14ac:dyDescent="0.25">
      <c r="A6" s="4" t="s">
        <v>3</v>
      </c>
      <c r="D6" s="20">
        <v>0.8</v>
      </c>
      <c r="E6" s="1">
        <f>D6</f>
        <v>0.8</v>
      </c>
      <c r="F6" s="1">
        <f t="shared" si="2"/>
        <v>0.8</v>
      </c>
      <c r="G6" s="1">
        <f t="shared" si="2"/>
        <v>0.8</v>
      </c>
      <c r="H6" s="1">
        <f t="shared" si="2"/>
        <v>0.8</v>
      </c>
      <c r="I6" s="1">
        <f t="shared" si="2"/>
        <v>0.8</v>
      </c>
      <c r="J6" s="1">
        <f t="shared" si="2"/>
        <v>0.8</v>
      </c>
      <c r="K6" s="1">
        <f t="shared" si="2"/>
        <v>0.8</v>
      </c>
      <c r="L6" s="1">
        <f t="shared" si="2"/>
        <v>0.8</v>
      </c>
      <c r="M6" s="1">
        <f t="shared" si="2"/>
        <v>0.8</v>
      </c>
      <c r="N6" s="1">
        <f t="shared" si="2"/>
        <v>0.8</v>
      </c>
      <c r="O6" s="1">
        <f t="shared" si="2"/>
        <v>0.8</v>
      </c>
      <c r="P6" s="1">
        <f t="shared" si="2"/>
        <v>0.8</v>
      </c>
      <c r="Q6" s="1">
        <f t="shared" si="2"/>
        <v>0.8</v>
      </c>
      <c r="R6" s="1">
        <f t="shared" si="2"/>
        <v>0.8</v>
      </c>
      <c r="S6" s="1">
        <f t="shared" si="2"/>
        <v>0.8</v>
      </c>
      <c r="T6" s="1">
        <f t="shared" si="2"/>
        <v>0.8</v>
      </c>
      <c r="U6" s="1">
        <f t="shared" si="2"/>
        <v>0.8</v>
      </c>
      <c r="V6" s="1">
        <f t="shared" si="3"/>
        <v>0.8</v>
      </c>
      <c r="W6" s="1">
        <f t="shared" si="3"/>
        <v>0.8</v>
      </c>
      <c r="X6" s="1">
        <f t="shared" si="3"/>
        <v>0.8</v>
      </c>
      <c r="Y6" s="1">
        <f t="shared" si="3"/>
        <v>0.8</v>
      </c>
      <c r="Z6" s="1">
        <f t="shared" si="3"/>
        <v>0.8</v>
      </c>
      <c r="AA6" s="1">
        <f t="shared" si="3"/>
        <v>0.8</v>
      </c>
      <c r="AB6" s="1">
        <f t="shared" si="3"/>
        <v>0.8</v>
      </c>
    </row>
    <row r="7" spans="1:28" x14ac:dyDescent="0.25">
      <c r="A7" s="4" t="s">
        <v>48</v>
      </c>
      <c r="B7" s="26">
        <v>2</v>
      </c>
      <c r="C7" s="30">
        <v>0.05</v>
      </c>
      <c r="D7" s="38">
        <v>26</v>
      </c>
      <c r="E7" s="43">
        <f>IF(MOD(E$2-1,$B7)=0,D7*(1+$C7),D7)</f>
        <v>26</v>
      </c>
      <c r="F7" s="43">
        <f t="shared" ref="F7:AB7" si="4">IF(MOD(F$2-1,$B7)=0,E7*(1+$C7),E7)</f>
        <v>27.3</v>
      </c>
      <c r="G7" s="43">
        <f t="shared" si="4"/>
        <v>27.3</v>
      </c>
      <c r="H7" s="43">
        <f t="shared" si="4"/>
        <v>28.665000000000003</v>
      </c>
      <c r="I7" s="43">
        <f t="shared" si="4"/>
        <v>28.665000000000003</v>
      </c>
      <c r="J7" s="43">
        <f t="shared" si="4"/>
        <v>30.098250000000004</v>
      </c>
      <c r="K7" s="43">
        <f t="shared" si="4"/>
        <v>30.098250000000004</v>
      </c>
      <c r="L7" s="43">
        <f t="shared" si="4"/>
        <v>31.603162500000007</v>
      </c>
      <c r="M7" s="43">
        <f t="shared" si="4"/>
        <v>31.603162500000007</v>
      </c>
      <c r="N7" s="43">
        <f t="shared" si="4"/>
        <v>33.183320625000007</v>
      </c>
      <c r="O7" s="43">
        <f t="shared" si="4"/>
        <v>33.183320625000007</v>
      </c>
      <c r="P7" s="43">
        <f t="shared" si="4"/>
        <v>34.84248665625001</v>
      </c>
      <c r="Q7" s="43">
        <f t="shared" si="4"/>
        <v>34.84248665625001</v>
      </c>
      <c r="R7" s="43">
        <f t="shared" si="4"/>
        <v>36.584610989062512</v>
      </c>
      <c r="S7" s="43">
        <f t="shared" si="4"/>
        <v>36.584610989062512</v>
      </c>
      <c r="T7" s="43">
        <f t="shared" si="4"/>
        <v>38.413841538515641</v>
      </c>
      <c r="U7" s="43">
        <f t="shared" si="4"/>
        <v>38.413841538515641</v>
      </c>
      <c r="V7" s="43">
        <f t="shared" si="4"/>
        <v>40.334533615441423</v>
      </c>
      <c r="W7" s="43">
        <f t="shared" si="4"/>
        <v>40.334533615441423</v>
      </c>
      <c r="X7" s="43">
        <f t="shared" si="4"/>
        <v>42.351260296213496</v>
      </c>
      <c r="Y7" s="43">
        <f t="shared" si="4"/>
        <v>42.351260296213496</v>
      </c>
      <c r="Z7" s="43">
        <f t="shared" si="4"/>
        <v>44.468823311024174</v>
      </c>
      <c r="AA7" s="43">
        <f t="shared" si="4"/>
        <v>44.468823311024174</v>
      </c>
      <c r="AB7" s="43">
        <f t="shared" si="4"/>
        <v>46.692264476575382</v>
      </c>
    </row>
    <row r="8" spans="1:28" x14ac:dyDescent="0.25">
      <c r="A8" s="4" t="s">
        <v>5</v>
      </c>
      <c r="D8" s="21">
        <f>363-D5</f>
        <v>183</v>
      </c>
      <c r="E8">
        <f>D8</f>
        <v>183</v>
      </c>
      <c r="F8">
        <f t="shared" ref="F8:U9" si="5">E8</f>
        <v>183</v>
      </c>
      <c r="G8">
        <f t="shared" si="5"/>
        <v>183</v>
      </c>
      <c r="H8">
        <f t="shared" si="5"/>
        <v>183</v>
      </c>
      <c r="I8">
        <f t="shared" si="5"/>
        <v>183</v>
      </c>
      <c r="J8">
        <f t="shared" si="5"/>
        <v>183</v>
      </c>
      <c r="K8">
        <f t="shared" si="5"/>
        <v>183</v>
      </c>
      <c r="L8">
        <f t="shared" si="5"/>
        <v>183</v>
      </c>
      <c r="M8">
        <f t="shared" si="5"/>
        <v>183</v>
      </c>
      <c r="N8">
        <f t="shared" si="5"/>
        <v>183</v>
      </c>
      <c r="O8">
        <f t="shared" si="5"/>
        <v>183</v>
      </c>
      <c r="P8">
        <f t="shared" si="5"/>
        <v>183</v>
      </c>
      <c r="Q8">
        <f t="shared" si="5"/>
        <v>183</v>
      </c>
      <c r="R8">
        <f t="shared" si="5"/>
        <v>183</v>
      </c>
      <c r="S8">
        <f t="shared" si="5"/>
        <v>183</v>
      </c>
      <c r="T8">
        <f t="shared" si="5"/>
        <v>183</v>
      </c>
      <c r="U8">
        <f t="shared" si="5"/>
        <v>183</v>
      </c>
      <c r="V8">
        <f t="shared" ref="V8:AB9" si="6">U8</f>
        <v>183</v>
      </c>
      <c r="W8">
        <f t="shared" si="6"/>
        <v>183</v>
      </c>
      <c r="X8">
        <f t="shared" si="6"/>
        <v>183</v>
      </c>
      <c r="Y8">
        <f t="shared" si="6"/>
        <v>183</v>
      </c>
      <c r="Z8">
        <f t="shared" si="6"/>
        <v>183</v>
      </c>
      <c r="AA8">
        <f t="shared" si="6"/>
        <v>183</v>
      </c>
      <c r="AB8">
        <f t="shared" si="6"/>
        <v>183</v>
      </c>
    </row>
    <row r="9" spans="1:28" x14ac:dyDescent="0.25">
      <c r="A9" s="4" t="s">
        <v>6</v>
      </c>
      <c r="D9" s="20">
        <v>0.3</v>
      </c>
      <c r="E9" s="1">
        <f>D9</f>
        <v>0.3</v>
      </c>
      <c r="F9" s="1">
        <f t="shared" si="5"/>
        <v>0.3</v>
      </c>
      <c r="G9" s="1">
        <f t="shared" si="5"/>
        <v>0.3</v>
      </c>
      <c r="H9" s="1">
        <f t="shared" si="5"/>
        <v>0.3</v>
      </c>
      <c r="I9" s="1">
        <f t="shared" si="5"/>
        <v>0.3</v>
      </c>
      <c r="J9" s="1">
        <f t="shared" si="5"/>
        <v>0.3</v>
      </c>
      <c r="K9" s="1">
        <f t="shared" si="5"/>
        <v>0.3</v>
      </c>
      <c r="L9" s="1">
        <f t="shared" si="5"/>
        <v>0.3</v>
      </c>
      <c r="M9" s="1">
        <f t="shared" si="5"/>
        <v>0.3</v>
      </c>
      <c r="N9" s="1">
        <f t="shared" si="5"/>
        <v>0.3</v>
      </c>
      <c r="O9" s="1">
        <f t="shared" si="5"/>
        <v>0.3</v>
      </c>
      <c r="P9" s="1">
        <f t="shared" si="5"/>
        <v>0.3</v>
      </c>
      <c r="Q9" s="1">
        <f t="shared" si="5"/>
        <v>0.3</v>
      </c>
      <c r="R9" s="1">
        <f t="shared" si="5"/>
        <v>0.3</v>
      </c>
      <c r="S9" s="1">
        <f t="shared" si="5"/>
        <v>0.3</v>
      </c>
      <c r="T9" s="1">
        <f t="shared" si="5"/>
        <v>0.3</v>
      </c>
      <c r="U9" s="1">
        <f t="shared" si="5"/>
        <v>0.3</v>
      </c>
      <c r="V9" s="1">
        <f t="shared" si="6"/>
        <v>0.3</v>
      </c>
      <c r="W9" s="1">
        <f t="shared" si="6"/>
        <v>0.3</v>
      </c>
      <c r="X9" s="1">
        <f t="shared" si="6"/>
        <v>0.3</v>
      </c>
      <c r="Y9" s="1">
        <f t="shared" si="6"/>
        <v>0.3</v>
      </c>
      <c r="Z9" s="1">
        <f t="shared" si="6"/>
        <v>0.3</v>
      </c>
      <c r="AA9" s="1">
        <f t="shared" si="6"/>
        <v>0.3</v>
      </c>
      <c r="AB9" s="1">
        <f t="shared" si="6"/>
        <v>0.3</v>
      </c>
    </row>
    <row r="10" spans="1:28" x14ac:dyDescent="0.25">
      <c r="A10" s="4" t="s">
        <v>49</v>
      </c>
      <c r="D10" s="38">
        <f>D7/2</f>
        <v>13</v>
      </c>
      <c r="E10" s="43">
        <f>IF(MOD(E$2-1,$B7)=0,D10*(1+$C7),D10)</f>
        <v>13</v>
      </c>
      <c r="F10" s="43">
        <f t="shared" ref="F10:AB10" si="7">IF(MOD(F$2-1,$B7)=0,E10*(1+$C7),E10)</f>
        <v>13.65</v>
      </c>
      <c r="G10" s="43">
        <f t="shared" si="7"/>
        <v>13.65</v>
      </c>
      <c r="H10" s="43">
        <f t="shared" si="7"/>
        <v>14.332500000000001</v>
      </c>
      <c r="I10" s="43">
        <f t="shared" si="7"/>
        <v>14.332500000000001</v>
      </c>
      <c r="J10" s="43">
        <f t="shared" si="7"/>
        <v>15.049125000000002</v>
      </c>
      <c r="K10" s="43">
        <f t="shared" si="7"/>
        <v>15.049125000000002</v>
      </c>
      <c r="L10" s="43">
        <f t="shared" si="7"/>
        <v>15.801581250000003</v>
      </c>
      <c r="M10" s="43">
        <f t="shared" si="7"/>
        <v>15.801581250000003</v>
      </c>
      <c r="N10" s="43">
        <f t="shared" si="7"/>
        <v>16.591660312500004</v>
      </c>
      <c r="O10" s="43">
        <f t="shared" si="7"/>
        <v>16.591660312500004</v>
      </c>
      <c r="P10" s="43">
        <f t="shared" si="7"/>
        <v>17.421243328125005</v>
      </c>
      <c r="Q10" s="43">
        <f t="shared" si="7"/>
        <v>17.421243328125005</v>
      </c>
      <c r="R10" s="43">
        <f t="shared" si="7"/>
        <v>18.292305494531256</v>
      </c>
      <c r="S10" s="43">
        <f t="shared" si="7"/>
        <v>18.292305494531256</v>
      </c>
      <c r="T10" s="43">
        <f t="shared" si="7"/>
        <v>19.20692076925782</v>
      </c>
      <c r="U10" s="43">
        <f t="shared" si="7"/>
        <v>19.20692076925782</v>
      </c>
      <c r="V10" s="43">
        <f t="shared" si="7"/>
        <v>20.167266807720711</v>
      </c>
      <c r="W10" s="43">
        <f t="shared" si="7"/>
        <v>20.167266807720711</v>
      </c>
      <c r="X10" s="43">
        <f t="shared" si="7"/>
        <v>21.175630148106748</v>
      </c>
      <c r="Y10" s="43">
        <f t="shared" si="7"/>
        <v>21.175630148106748</v>
      </c>
      <c r="Z10" s="43">
        <f t="shared" si="7"/>
        <v>22.234411655512087</v>
      </c>
      <c r="AA10" s="43">
        <f t="shared" si="7"/>
        <v>22.234411655512087</v>
      </c>
      <c r="AB10" s="43">
        <f t="shared" si="7"/>
        <v>23.346132238287691</v>
      </c>
    </row>
    <row r="11" spans="1:28" x14ac:dyDescent="0.25">
      <c r="A11" s="4" t="s">
        <v>39</v>
      </c>
      <c r="D11" s="21">
        <v>150</v>
      </c>
      <c r="E11">
        <f>D11</f>
        <v>150</v>
      </c>
      <c r="F11">
        <f t="shared" ref="F11:AB11" si="8">E11</f>
        <v>150</v>
      </c>
      <c r="G11">
        <f t="shared" si="8"/>
        <v>150</v>
      </c>
      <c r="H11">
        <f t="shared" si="8"/>
        <v>150</v>
      </c>
      <c r="I11">
        <f t="shared" si="8"/>
        <v>150</v>
      </c>
      <c r="J11">
        <f t="shared" si="8"/>
        <v>150</v>
      </c>
      <c r="K11">
        <f t="shared" si="8"/>
        <v>150</v>
      </c>
      <c r="L11">
        <f t="shared" si="8"/>
        <v>150</v>
      </c>
      <c r="M11">
        <f t="shared" si="8"/>
        <v>150</v>
      </c>
      <c r="N11">
        <f t="shared" si="8"/>
        <v>150</v>
      </c>
      <c r="O11">
        <f t="shared" si="8"/>
        <v>150</v>
      </c>
      <c r="P11">
        <f t="shared" si="8"/>
        <v>150</v>
      </c>
      <c r="Q11">
        <f t="shared" si="8"/>
        <v>150</v>
      </c>
      <c r="R11">
        <f t="shared" si="8"/>
        <v>150</v>
      </c>
      <c r="S11">
        <f t="shared" si="8"/>
        <v>150</v>
      </c>
      <c r="T11">
        <f t="shared" si="8"/>
        <v>150</v>
      </c>
      <c r="U11">
        <f t="shared" si="8"/>
        <v>150</v>
      </c>
      <c r="V11">
        <f t="shared" si="8"/>
        <v>150</v>
      </c>
      <c r="W11">
        <f t="shared" si="8"/>
        <v>150</v>
      </c>
      <c r="X11">
        <f t="shared" si="8"/>
        <v>150</v>
      </c>
      <c r="Y11">
        <f t="shared" si="8"/>
        <v>150</v>
      </c>
      <c r="Z11">
        <f t="shared" si="8"/>
        <v>150</v>
      </c>
      <c r="AA11">
        <f t="shared" si="8"/>
        <v>150</v>
      </c>
      <c r="AB11">
        <f t="shared" si="8"/>
        <v>150</v>
      </c>
    </row>
    <row r="12" spans="1:28" x14ac:dyDescent="0.25">
      <c r="A12" s="4" t="s">
        <v>40</v>
      </c>
      <c r="B12" s="26">
        <v>4</v>
      </c>
      <c r="C12" s="30">
        <v>0.1</v>
      </c>
      <c r="D12" s="38">
        <v>50</v>
      </c>
      <c r="E12" s="43">
        <f t="shared" ref="E12:AB12" si="9">IF(MOD(E$2-1,$B12)=0,D12*(1+$C12),D12)</f>
        <v>50</v>
      </c>
      <c r="F12" s="43">
        <f t="shared" si="9"/>
        <v>50</v>
      </c>
      <c r="G12" s="43">
        <f t="shared" si="9"/>
        <v>50</v>
      </c>
      <c r="H12" s="43">
        <f t="shared" si="9"/>
        <v>55.000000000000007</v>
      </c>
      <c r="I12" s="43">
        <f t="shared" si="9"/>
        <v>55.000000000000007</v>
      </c>
      <c r="J12" s="43">
        <f t="shared" si="9"/>
        <v>55.000000000000007</v>
      </c>
      <c r="K12" s="43">
        <f t="shared" si="9"/>
        <v>55.000000000000007</v>
      </c>
      <c r="L12" s="43">
        <f t="shared" si="9"/>
        <v>60.500000000000014</v>
      </c>
      <c r="M12" s="43">
        <f t="shared" si="9"/>
        <v>60.500000000000014</v>
      </c>
      <c r="N12" s="43">
        <f t="shared" si="9"/>
        <v>60.500000000000014</v>
      </c>
      <c r="O12" s="43">
        <f t="shared" si="9"/>
        <v>60.500000000000014</v>
      </c>
      <c r="P12" s="43">
        <f t="shared" si="9"/>
        <v>66.550000000000026</v>
      </c>
      <c r="Q12" s="43">
        <f t="shared" si="9"/>
        <v>66.550000000000026</v>
      </c>
      <c r="R12" s="43">
        <f t="shared" si="9"/>
        <v>66.550000000000026</v>
      </c>
      <c r="S12" s="43">
        <f t="shared" si="9"/>
        <v>66.550000000000026</v>
      </c>
      <c r="T12" s="43">
        <f t="shared" si="9"/>
        <v>73.205000000000041</v>
      </c>
      <c r="U12" s="43">
        <f t="shared" si="9"/>
        <v>73.205000000000041</v>
      </c>
      <c r="V12" s="43">
        <f t="shared" si="9"/>
        <v>73.205000000000041</v>
      </c>
      <c r="W12" s="43">
        <f t="shared" si="9"/>
        <v>73.205000000000041</v>
      </c>
      <c r="X12" s="43">
        <f t="shared" si="9"/>
        <v>80.525500000000051</v>
      </c>
      <c r="Y12" s="43">
        <f t="shared" si="9"/>
        <v>80.525500000000051</v>
      </c>
      <c r="Z12" s="43">
        <f t="shared" si="9"/>
        <v>80.525500000000051</v>
      </c>
      <c r="AA12" s="43">
        <f t="shared" si="9"/>
        <v>80.525500000000051</v>
      </c>
      <c r="AB12" s="43">
        <f t="shared" si="9"/>
        <v>88.578050000000061</v>
      </c>
    </row>
    <row r="13" spans="1:28" s="4" customFormat="1" x14ac:dyDescent="0.25">
      <c r="B13" s="6"/>
      <c r="C13" s="31"/>
    </row>
    <row r="14" spans="1:28" x14ac:dyDescent="0.25">
      <c r="A14" s="4" t="s">
        <v>51</v>
      </c>
      <c r="D14" s="2">
        <f>D3*D4*D5*D6*D7/1.19</f>
        <v>151018.48739495798</v>
      </c>
      <c r="E14" s="2">
        <f>E3*E4*E5*E6*E7/1.19</f>
        <v>151018.48739495798</v>
      </c>
      <c r="F14" s="2">
        <f t="shared" ref="F14:AB14" si="10">F3*F4*F5*F6*F7/1.19</f>
        <v>158569.4117647059</v>
      </c>
      <c r="G14" s="2">
        <f t="shared" si="10"/>
        <v>158569.4117647059</v>
      </c>
      <c r="H14" s="2">
        <f t="shared" si="10"/>
        <v>166497.8823529412</v>
      </c>
      <c r="I14" s="2">
        <f t="shared" si="10"/>
        <v>166497.8823529412</v>
      </c>
      <c r="J14" s="2">
        <f t="shared" si="10"/>
        <v>174822.77647058826</v>
      </c>
      <c r="K14" s="2">
        <f t="shared" si="10"/>
        <v>174822.77647058826</v>
      </c>
      <c r="L14" s="2">
        <f t="shared" si="10"/>
        <v>183563.9152941177</v>
      </c>
      <c r="M14" s="2">
        <f t="shared" si="10"/>
        <v>183563.9152941177</v>
      </c>
      <c r="N14" s="2">
        <f t="shared" si="10"/>
        <v>192742.11105882359</v>
      </c>
      <c r="O14" s="2">
        <f t="shared" si="10"/>
        <v>192742.11105882359</v>
      </c>
      <c r="P14" s="2">
        <f t="shared" si="10"/>
        <v>202379.21661176477</v>
      </c>
      <c r="Q14" s="2">
        <f t="shared" si="10"/>
        <v>202379.21661176477</v>
      </c>
      <c r="R14" s="2">
        <f t="shared" si="10"/>
        <v>212498.17744235302</v>
      </c>
      <c r="S14" s="2">
        <f t="shared" si="10"/>
        <v>212498.17744235302</v>
      </c>
      <c r="T14" s="2">
        <f t="shared" si="10"/>
        <v>223123.08631447068</v>
      </c>
      <c r="U14" s="2">
        <f t="shared" si="10"/>
        <v>223123.08631447068</v>
      </c>
      <c r="V14" s="2">
        <f t="shared" si="10"/>
        <v>234279.24063019422</v>
      </c>
      <c r="W14" s="2">
        <f t="shared" si="10"/>
        <v>234279.24063019422</v>
      </c>
      <c r="X14" s="2">
        <f t="shared" si="10"/>
        <v>245993.20266170392</v>
      </c>
      <c r="Y14" s="2">
        <f t="shared" si="10"/>
        <v>245993.20266170392</v>
      </c>
      <c r="Z14" s="2">
        <f t="shared" si="10"/>
        <v>258292.86279478919</v>
      </c>
      <c r="AA14" s="2">
        <f t="shared" si="10"/>
        <v>258292.86279478919</v>
      </c>
      <c r="AB14" s="2">
        <f t="shared" si="10"/>
        <v>271207.5059345286</v>
      </c>
    </row>
    <row r="15" spans="1:28" x14ac:dyDescent="0.25">
      <c r="A15" s="4" t="s">
        <v>52</v>
      </c>
      <c r="D15" s="2">
        <f>D3*D4*D8*D9*D10/1.19</f>
        <v>28787.899159663866</v>
      </c>
      <c r="E15" s="2">
        <f>E3*E4*E8*E9*E10/1.19</f>
        <v>28787.899159663866</v>
      </c>
      <c r="F15" s="2">
        <f t="shared" ref="F15:AB15" si="11">F3*F4*F8*F9*F10/1.19</f>
        <v>30227.294117647056</v>
      </c>
      <c r="G15" s="2">
        <f t="shared" si="11"/>
        <v>30227.294117647056</v>
      </c>
      <c r="H15" s="2">
        <f t="shared" si="11"/>
        <v>31738.658823529415</v>
      </c>
      <c r="I15" s="2">
        <f t="shared" si="11"/>
        <v>31738.658823529415</v>
      </c>
      <c r="J15" s="2">
        <f t="shared" si="11"/>
        <v>33325.591764705881</v>
      </c>
      <c r="K15" s="2">
        <f t="shared" si="11"/>
        <v>33325.591764705881</v>
      </c>
      <c r="L15" s="2">
        <f t="shared" si="11"/>
        <v>34991.871352941183</v>
      </c>
      <c r="M15" s="2">
        <f t="shared" si="11"/>
        <v>34991.871352941183</v>
      </c>
      <c r="N15" s="2">
        <f t="shared" si="11"/>
        <v>36741.464920588238</v>
      </c>
      <c r="O15" s="2">
        <f t="shared" si="11"/>
        <v>36741.464920588238</v>
      </c>
      <c r="P15" s="2">
        <f t="shared" si="11"/>
        <v>38578.538166617662</v>
      </c>
      <c r="Q15" s="2">
        <f t="shared" si="11"/>
        <v>38578.538166617662</v>
      </c>
      <c r="R15" s="2">
        <f t="shared" si="11"/>
        <v>40507.465074948544</v>
      </c>
      <c r="S15" s="2">
        <f t="shared" si="11"/>
        <v>40507.465074948544</v>
      </c>
      <c r="T15" s="2">
        <f t="shared" si="11"/>
        <v>42532.838328695972</v>
      </c>
      <c r="U15" s="2">
        <f t="shared" si="11"/>
        <v>42532.838328695972</v>
      </c>
      <c r="V15" s="2">
        <f t="shared" si="11"/>
        <v>44659.48024513077</v>
      </c>
      <c r="W15" s="2">
        <f t="shared" si="11"/>
        <v>44659.48024513077</v>
      </c>
      <c r="X15" s="2">
        <f t="shared" si="11"/>
        <v>46892.454257387311</v>
      </c>
      <c r="Y15" s="2">
        <f t="shared" si="11"/>
        <v>46892.454257387311</v>
      </c>
      <c r="Z15" s="2">
        <f t="shared" si="11"/>
        <v>49237.076970256683</v>
      </c>
      <c r="AA15" s="2">
        <f t="shared" si="11"/>
        <v>49237.076970256683</v>
      </c>
      <c r="AB15" s="2">
        <f t="shared" si="11"/>
        <v>51698.930818769513</v>
      </c>
    </row>
    <row r="16" spans="1:28" ht="15.75" thickBot="1" x14ac:dyDescent="0.3">
      <c r="A16" s="4" t="s">
        <v>53</v>
      </c>
      <c r="D16" s="2">
        <f>(D11)*(D12+250)+400*(D12)</f>
        <v>65000</v>
      </c>
      <c r="E16" s="2">
        <f t="shared" ref="E16:AB16" si="12">(E11)*(E12+250)+400*(E12)</f>
        <v>65000</v>
      </c>
      <c r="F16" s="2">
        <f t="shared" si="12"/>
        <v>65000</v>
      </c>
      <c r="G16" s="2">
        <f t="shared" si="12"/>
        <v>65000</v>
      </c>
      <c r="H16" s="2">
        <f t="shared" si="12"/>
        <v>67750</v>
      </c>
      <c r="I16" s="2">
        <f t="shared" si="12"/>
        <v>67750</v>
      </c>
      <c r="J16" s="2">
        <f t="shared" si="12"/>
        <v>67750</v>
      </c>
      <c r="K16" s="2">
        <f t="shared" si="12"/>
        <v>67750</v>
      </c>
      <c r="L16" s="2">
        <f t="shared" si="12"/>
        <v>70775</v>
      </c>
      <c r="M16" s="2">
        <f t="shared" si="12"/>
        <v>70775</v>
      </c>
      <c r="N16" s="2">
        <f t="shared" si="12"/>
        <v>70775</v>
      </c>
      <c r="O16" s="2">
        <f t="shared" si="12"/>
        <v>70775</v>
      </c>
      <c r="P16" s="2">
        <f t="shared" si="12"/>
        <v>74102.500000000015</v>
      </c>
      <c r="Q16" s="2">
        <f t="shared" si="12"/>
        <v>74102.500000000015</v>
      </c>
      <c r="R16" s="2">
        <f t="shared" si="12"/>
        <v>74102.500000000015</v>
      </c>
      <c r="S16" s="2">
        <f t="shared" si="12"/>
        <v>74102.500000000015</v>
      </c>
      <c r="T16" s="2">
        <f t="shared" si="12"/>
        <v>77762.750000000029</v>
      </c>
      <c r="U16" s="2">
        <f t="shared" si="12"/>
        <v>77762.750000000029</v>
      </c>
      <c r="V16" s="2">
        <f t="shared" si="12"/>
        <v>77762.750000000029</v>
      </c>
      <c r="W16" s="2">
        <f t="shared" si="12"/>
        <v>77762.750000000029</v>
      </c>
      <c r="X16" s="2">
        <f t="shared" si="12"/>
        <v>81789.025000000023</v>
      </c>
      <c r="Y16" s="2">
        <f t="shared" si="12"/>
        <v>81789.025000000023</v>
      </c>
      <c r="Z16" s="2">
        <f t="shared" si="12"/>
        <v>81789.025000000023</v>
      </c>
      <c r="AA16" s="2">
        <f t="shared" si="12"/>
        <v>81789.025000000023</v>
      </c>
      <c r="AB16" s="2">
        <f t="shared" si="12"/>
        <v>86217.927500000034</v>
      </c>
    </row>
    <row r="17" spans="1:28" s="10" customFormat="1" ht="15.75" thickTop="1" x14ac:dyDescent="0.25">
      <c r="A17" s="11" t="s">
        <v>50</v>
      </c>
      <c r="B17" s="25"/>
      <c r="C17" s="29"/>
      <c r="D17" s="9">
        <f>D16+D15+D14</f>
        <v>244806.38655462186</v>
      </c>
      <c r="E17" s="9">
        <f>E16+E15+E14</f>
        <v>244806.38655462186</v>
      </c>
      <c r="F17" s="9">
        <f t="shared" ref="F17:AB17" si="13">F16+F15+F14</f>
        <v>253796.70588235295</v>
      </c>
      <c r="G17" s="9">
        <f t="shared" si="13"/>
        <v>253796.70588235295</v>
      </c>
      <c r="H17" s="9">
        <f t="shared" si="13"/>
        <v>265986.54117647064</v>
      </c>
      <c r="I17" s="9">
        <f t="shared" si="13"/>
        <v>265986.54117647064</v>
      </c>
      <c r="J17" s="9">
        <f t="shared" si="13"/>
        <v>275898.36823529413</v>
      </c>
      <c r="K17" s="9">
        <f t="shared" si="13"/>
        <v>275898.36823529413</v>
      </c>
      <c r="L17" s="9">
        <f t="shared" si="13"/>
        <v>289330.78664705891</v>
      </c>
      <c r="M17" s="9">
        <f t="shared" si="13"/>
        <v>289330.78664705891</v>
      </c>
      <c r="N17" s="9">
        <f t="shared" si="13"/>
        <v>300258.57597941183</v>
      </c>
      <c r="O17" s="9">
        <f t="shared" si="13"/>
        <v>300258.57597941183</v>
      </c>
      <c r="P17" s="9">
        <f t="shared" si="13"/>
        <v>315060.25477838248</v>
      </c>
      <c r="Q17" s="9">
        <f t="shared" si="13"/>
        <v>315060.25477838248</v>
      </c>
      <c r="R17" s="9">
        <f t="shared" si="13"/>
        <v>327108.1425173016</v>
      </c>
      <c r="S17" s="9">
        <f t="shared" si="13"/>
        <v>327108.1425173016</v>
      </c>
      <c r="T17" s="9">
        <f t="shared" si="13"/>
        <v>343418.67464316671</v>
      </c>
      <c r="U17" s="9">
        <f t="shared" si="13"/>
        <v>343418.67464316671</v>
      </c>
      <c r="V17" s="9">
        <f t="shared" si="13"/>
        <v>356701.47087532503</v>
      </c>
      <c r="W17" s="9">
        <f t="shared" si="13"/>
        <v>356701.47087532503</v>
      </c>
      <c r="X17" s="9">
        <f t="shared" si="13"/>
        <v>374674.68191909126</v>
      </c>
      <c r="Y17" s="9">
        <f t="shared" si="13"/>
        <v>374674.68191909126</v>
      </c>
      <c r="Z17" s="9">
        <f t="shared" si="13"/>
        <v>389318.96476504591</v>
      </c>
      <c r="AA17" s="9">
        <f t="shared" si="13"/>
        <v>389318.96476504591</v>
      </c>
      <c r="AB17" s="9">
        <f t="shared" si="13"/>
        <v>409124.36425329815</v>
      </c>
    </row>
    <row r="18" spans="1:28" s="4" customFormat="1" x14ac:dyDescent="0.25">
      <c r="B18" s="6"/>
      <c r="C18" s="31"/>
    </row>
    <row r="19" spans="1:28" x14ac:dyDescent="0.25">
      <c r="A19" s="4" t="s">
        <v>12</v>
      </c>
      <c r="D19" s="41">
        <v>22000</v>
      </c>
      <c r="E19" s="12">
        <f>D19</f>
        <v>22000</v>
      </c>
      <c r="F19" s="12">
        <f t="shared" ref="F19:AB19" si="14">E19</f>
        <v>22000</v>
      </c>
      <c r="G19" s="12">
        <f t="shared" si="14"/>
        <v>22000</v>
      </c>
      <c r="H19" s="12">
        <f t="shared" si="14"/>
        <v>22000</v>
      </c>
      <c r="I19" s="12">
        <f t="shared" si="14"/>
        <v>22000</v>
      </c>
      <c r="J19" s="12">
        <f t="shared" si="14"/>
        <v>22000</v>
      </c>
      <c r="K19" s="12">
        <f t="shared" si="14"/>
        <v>22000</v>
      </c>
      <c r="L19" s="12">
        <f t="shared" si="14"/>
        <v>22000</v>
      </c>
      <c r="M19" s="12">
        <f t="shared" si="14"/>
        <v>22000</v>
      </c>
      <c r="N19" s="12">
        <f t="shared" si="14"/>
        <v>22000</v>
      </c>
      <c r="O19" s="12">
        <f t="shared" si="14"/>
        <v>22000</v>
      </c>
      <c r="P19" s="12">
        <f t="shared" si="14"/>
        <v>22000</v>
      </c>
      <c r="Q19" s="12">
        <f t="shared" si="14"/>
        <v>22000</v>
      </c>
      <c r="R19" s="12">
        <f t="shared" si="14"/>
        <v>22000</v>
      </c>
      <c r="S19" s="12">
        <f t="shared" si="14"/>
        <v>22000</v>
      </c>
      <c r="T19" s="12">
        <f t="shared" si="14"/>
        <v>22000</v>
      </c>
      <c r="U19" s="12">
        <f t="shared" si="14"/>
        <v>22000</v>
      </c>
      <c r="V19" s="12">
        <f t="shared" si="14"/>
        <v>22000</v>
      </c>
      <c r="W19" s="12">
        <f t="shared" si="14"/>
        <v>22000</v>
      </c>
      <c r="X19" s="12">
        <f t="shared" si="14"/>
        <v>22000</v>
      </c>
      <c r="Y19" s="12">
        <f t="shared" si="14"/>
        <v>22000</v>
      </c>
      <c r="Z19" s="12">
        <f t="shared" si="14"/>
        <v>22000</v>
      </c>
      <c r="AA19" s="12">
        <f t="shared" si="14"/>
        <v>22000</v>
      </c>
      <c r="AB19" s="12">
        <f t="shared" si="14"/>
        <v>22000</v>
      </c>
    </row>
    <row r="20" spans="1:28" x14ac:dyDescent="0.25">
      <c r="A20" s="4" t="s">
        <v>13</v>
      </c>
      <c r="B20" s="26">
        <v>1</v>
      </c>
      <c r="C20" s="30">
        <v>0.03</v>
      </c>
      <c r="D20" s="42">
        <v>0.12</v>
      </c>
      <c r="E20" s="13">
        <f>IF(MOD(E$2-1,$B20)=0,D20*(1+$C20),D20)</f>
        <v>0.1236</v>
      </c>
      <c r="F20" s="13">
        <f t="shared" ref="F20:AB20" si="15">IF(MOD(F$2-1,$B20)=0,E20*(1+$C20),E20)</f>
        <v>0.127308</v>
      </c>
      <c r="G20" s="13">
        <f t="shared" si="15"/>
        <v>0.13112724000000001</v>
      </c>
      <c r="H20" s="13">
        <f t="shared" si="15"/>
        <v>0.1350610572</v>
      </c>
      <c r="I20" s="13">
        <f t="shared" si="15"/>
        <v>0.13911288891600002</v>
      </c>
      <c r="J20" s="13">
        <f t="shared" si="15"/>
        <v>0.14328627558348003</v>
      </c>
      <c r="K20" s="13">
        <f t="shared" si="15"/>
        <v>0.14758486385098443</v>
      </c>
      <c r="L20" s="13">
        <f t="shared" si="15"/>
        <v>0.15201240976651398</v>
      </c>
      <c r="M20" s="13">
        <f t="shared" si="15"/>
        <v>0.15657278205950939</v>
      </c>
      <c r="N20" s="13">
        <f t="shared" si="15"/>
        <v>0.16126996552129469</v>
      </c>
      <c r="O20" s="13">
        <f t="shared" si="15"/>
        <v>0.16610806448693352</v>
      </c>
      <c r="P20" s="13">
        <f t="shared" si="15"/>
        <v>0.17109130642154152</v>
      </c>
      <c r="Q20" s="13">
        <f t="shared" si="15"/>
        <v>0.17622404561418778</v>
      </c>
      <c r="R20" s="13">
        <f t="shared" si="15"/>
        <v>0.18151076698261343</v>
      </c>
      <c r="S20" s="13">
        <f t="shared" si="15"/>
        <v>0.18695608999209185</v>
      </c>
      <c r="T20" s="13">
        <f t="shared" si="15"/>
        <v>0.1925647726918546</v>
      </c>
      <c r="U20" s="13">
        <f t="shared" si="15"/>
        <v>0.19834171587261024</v>
      </c>
      <c r="V20" s="13">
        <f t="shared" si="15"/>
        <v>0.20429196734878854</v>
      </c>
      <c r="W20" s="13">
        <f t="shared" si="15"/>
        <v>0.21042072636925221</v>
      </c>
      <c r="X20" s="13">
        <f t="shared" si="15"/>
        <v>0.2167333481603298</v>
      </c>
      <c r="Y20" s="13">
        <f t="shared" si="15"/>
        <v>0.22323534860513969</v>
      </c>
      <c r="Z20" s="13">
        <f t="shared" si="15"/>
        <v>0.22993240906329387</v>
      </c>
      <c r="AA20" s="13">
        <f t="shared" si="15"/>
        <v>0.23683038133519269</v>
      </c>
      <c r="AB20" s="13">
        <f t="shared" si="15"/>
        <v>0.24393529277524847</v>
      </c>
    </row>
    <row r="21" spans="1:28" x14ac:dyDescent="0.25">
      <c r="A21" s="4" t="s">
        <v>54</v>
      </c>
      <c r="D21" s="2">
        <f>D20*D19</f>
        <v>2640</v>
      </c>
      <c r="E21" s="2">
        <f t="shared" ref="E21:AB21" si="16">E20*E19</f>
        <v>2719.2</v>
      </c>
      <c r="F21" s="2">
        <f t="shared" si="16"/>
        <v>2800.7760000000003</v>
      </c>
      <c r="G21" s="2">
        <f t="shared" si="16"/>
        <v>2884.7992800000002</v>
      </c>
      <c r="H21" s="2">
        <f t="shared" si="16"/>
        <v>2971.3432584000002</v>
      </c>
      <c r="I21" s="2">
        <f t="shared" si="16"/>
        <v>3060.4835561520003</v>
      </c>
      <c r="J21" s="2">
        <f t="shared" si="16"/>
        <v>3152.2980628365608</v>
      </c>
      <c r="K21" s="2">
        <f t="shared" si="16"/>
        <v>3246.8670047216574</v>
      </c>
      <c r="L21" s="2">
        <f t="shared" si="16"/>
        <v>3344.2730148633077</v>
      </c>
      <c r="M21" s="2">
        <f t="shared" si="16"/>
        <v>3444.6012053092068</v>
      </c>
      <c r="N21" s="2">
        <f t="shared" si="16"/>
        <v>3547.939241468483</v>
      </c>
      <c r="O21" s="2">
        <f t="shared" si="16"/>
        <v>3654.3774187125373</v>
      </c>
      <c r="P21" s="2">
        <f t="shared" si="16"/>
        <v>3764.0087412739135</v>
      </c>
      <c r="Q21" s="2">
        <f t="shared" si="16"/>
        <v>3876.9290035121312</v>
      </c>
      <c r="R21" s="2">
        <f t="shared" si="16"/>
        <v>3993.2368736174953</v>
      </c>
      <c r="S21" s="2">
        <f t="shared" si="16"/>
        <v>4113.0339798260202</v>
      </c>
      <c r="T21" s="2">
        <f t="shared" si="16"/>
        <v>4236.4249992208015</v>
      </c>
      <c r="U21" s="2">
        <f t="shared" si="16"/>
        <v>4363.5177491974255</v>
      </c>
      <c r="V21" s="2">
        <f t="shared" si="16"/>
        <v>4494.4232816733484</v>
      </c>
      <c r="W21" s="2">
        <f t="shared" si="16"/>
        <v>4629.2559801235484</v>
      </c>
      <c r="X21" s="2">
        <f t="shared" si="16"/>
        <v>4768.133659527256</v>
      </c>
      <c r="Y21" s="2">
        <f t="shared" si="16"/>
        <v>4911.1776693130732</v>
      </c>
      <c r="Z21" s="2">
        <f t="shared" si="16"/>
        <v>5058.5129993924656</v>
      </c>
      <c r="AA21" s="2">
        <f t="shared" si="16"/>
        <v>5210.2683893742387</v>
      </c>
      <c r="AB21" s="2">
        <f t="shared" si="16"/>
        <v>5366.5764410554666</v>
      </c>
    </row>
    <row r="22" spans="1:28" x14ac:dyDescent="0.25">
      <c r="A22" s="4" t="s">
        <v>14</v>
      </c>
      <c r="D22" s="41">
        <v>58000</v>
      </c>
      <c r="E22" s="12">
        <f>D22</f>
        <v>58000</v>
      </c>
      <c r="F22" s="12">
        <f t="shared" ref="F22:AB22" si="17">E22</f>
        <v>58000</v>
      </c>
      <c r="G22" s="12">
        <f t="shared" si="17"/>
        <v>58000</v>
      </c>
      <c r="H22" s="12">
        <f t="shared" si="17"/>
        <v>58000</v>
      </c>
      <c r="I22" s="12">
        <f t="shared" si="17"/>
        <v>58000</v>
      </c>
      <c r="J22" s="12">
        <f t="shared" si="17"/>
        <v>58000</v>
      </c>
      <c r="K22" s="12">
        <f t="shared" si="17"/>
        <v>58000</v>
      </c>
      <c r="L22" s="12">
        <f t="shared" si="17"/>
        <v>58000</v>
      </c>
      <c r="M22" s="12">
        <f t="shared" si="17"/>
        <v>58000</v>
      </c>
      <c r="N22" s="12">
        <f t="shared" si="17"/>
        <v>58000</v>
      </c>
      <c r="O22" s="12">
        <f t="shared" si="17"/>
        <v>58000</v>
      </c>
      <c r="P22" s="12">
        <f t="shared" si="17"/>
        <v>58000</v>
      </c>
      <c r="Q22" s="12">
        <f t="shared" si="17"/>
        <v>58000</v>
      </c>
      <c r="R22" s="12">
        <f t="shared" si="17"/>
        <v>58000</v>
      </c>
      <c r="S22" s="12">
        <f t="shared" si="17"/>
        <v>58000</v>
      </c>
      <c r="T22" s="12">
        <f t="shared" si="17"/>
        <v>58000</v>
      </c>
      <c r="U22" s="12">
        <f t="shared" si="17"/>
        <v>58000</v>
      </c>
      <c r="V22" s="12">
        <f t="shared" si="17"/>
        <v>58000</v>
      </c>
      <c r="W22" s="12">
        <f t="shared" si="17"/>
        <v>58000</v>
      </c>
      <c r="X22" s="12">
        <f t="shared" si="17"/>
        <v>58000</v>
      </c>
      <c r="Y22" s="12">
        <f t="shared" si="17"/>
        <v>58000</v>
      </c>
      <c r="Z22" s="12">
        <f t="shared" si="17"/>
        <v>58000</v>
      </c>
      <c r="AA22" s="12">
        <f t="shared" si="17"/>
        <v>58000</v>
      </c>
      <c r="AB22" s="12">
        <f t="shared" si="17"/>
        <v>58000</v>
      </c>
    </row>
    <row r="23" spans="1:28" x14ac:dyDescent="0.25">
      <c r="A23" s="4" t="s">
        <v>15</v>
      </c>
      <c r="B23" s="26">
        <v>1</v>
      </c>
      <c r="C23" s="30">
        <v>0.03</v>
      </c>
      <c r="D23" s="42">
        <v>0.35</v>
      </c>
      <c r="E23" s="13">
        <f>IF(MOD(E$2-1,$B23)=0,D23*(1+$C23),D23)</f>
        <v>0.36049999999999999</v>
      </c>
      <c r="F23" s="13">
        <f t="shared" ref="F23:AB23" si="18">IF(MOD(F$2-1,$B23)=0,E23*(1+$C23),E23)</f>
        <v>0.37131500000000001</v>
      </c>
      <c r="G23" s="13">
        <f t="shared" si="18"/>
        <v>0.38245445</v>
      </c>
      <c r="H23" s="13">
        <f t="shared" si="18"/>
        <v>0.39392808350000003</v>
      </c>
      <c r="I23" s="13">
        <f t="shared" si="18"/>
        <v>0.40574592600500003</v>
      </c>
      <c r="J23" s="13">
        <f t="shared" si="18"/>
        <v>0.41791830378515005</v>
      </c>
      <c r="K23" s="13">
        <f t="shared" si="18"/>
        <v>0.43045585289870458</v>
      </c>
      <c r="L23" s="13">
        <f t="shared" si="18"/>
        <v>0.44336952848566574</v>
      </c>
      <c r="M23" s="13">
        <f t="shared" si="18"/>
        <v>0.4566706143402357</v>
      </c>
      <c r="N23" s="13">
        <f t="shared" si="18"/>
        <v>0.47037073277044278</v>
      </c>
      <c r="O23" s="13">
        <f t="shared" si="18"/>
        <v>0.4844818547535561</v>
      </c>
      <c r="P23" s="13">
        <f t="shared" si="18"/>
        <v>0.49901631039616279</v>
      </c>
      <c r="Q23" s="13">
        <f t="shared" si="18"/>
        <v>0.51398679970804773</v>
      </c>
      <c r="R23" s="13">
        <f t="shared" si="18"/>
        <v>0.52940640369928915</v>
      </c>
      <c r="S23" s="13">
        <f t="shared" si="18"/>
        <v>0.5452885958102679</v>
      </c>
      <c r="T23" s="13">
        <f t="shared" si="18"/>
        <v>0.56164725368457591</v>
      </c>
      <c r="U23" s="13">
        <f t="shared" si="18"/>
        <v>0.57849667129511317</v>
      </c>
      <c r="V23" s="13">
        <f t="shared" si="18"/>
        <v>0.59585157143396661</v>
      </c>
      <c r="W23" s="13">
        <f t="shared" si="18"/>
        <v>0.61372711857698559</v>
      </c>
      <c r="X23" s="13">
        <f t="shared" si="18"/>
        <v>0.63213893213429517</v>
      </c>
      <c r="Y23" s="13">
        <f t="shared" si="18"/>
        <v>0.65110310009832406</v>
      </c>
      <c r="Z23" s="13">
        <f t="shared" si="18"/>
        <v>0.67063619310127376</v>
      </c>
      <c r="AA23" s="13">
        <f t="shared" si="18"/>
        <v>0.69075527889431199</v>
      </c>
      <c r="AB23" s="13">
        <f t="shared" si="18"/>
        <v>0.71147793726114139</v>
      </c>
    </row>
    <row r="24" spans="1:28" x14ac:dyDescent="0.25">
      <c r="A24" s="4" t="s">
        <v>55</v>
      </c>
      <c r="D24" s="2">
        <f>D23*D22</f>
        <v>20300</v>
      </c>
      <c r="E24" s="2">
        <f>E23*E22</f>
        <v>20909</v>
      </c>
      <c r="F24" s="2">
        <f t="shared" ref="F24:AB24" si="19">F23*F22</f>
        <v>21536.27</v>
      </c>
      <c r="G24" s="2">
        <f t="shared" si="19"/>
        <v>22182.358100000001</v>
      </c>
      <c r="H24" s="2">
        <f t="shared" si="19"/>
        <v>22847.828843000003</v>
      </c>
      <c r="I24" s="2">
        <f t="shared" si="19"/>
        <v>23533.263708290004</v>
      </c>
      <c r="J24" s="2">
        <f t="shared" si="19"/>
        <v>24239.261619538702</v>
      </c>
      <c r="K24" s="2">
        <f t="shared" si="19"/>
        <v>24966.439468124867</v>
      </c>
      <c r="L24" s="2">
        <f t="shared" si="19"/>
        <v>25715.432652168613</v>
      </c>
      <c r="M24" s="2">
        <f t="shared" si="19"/>
        <v>26486.895631733671</v>
      </c>
      <c r="N24" s="2">
        <f t="shared" si="19"/>
        <v>27281.502500685681</v>
      </c>
      <c r="O24" s="2">
        <f t="shared" si="19"/>
        <v>28099.947575706254</v>
      </c>
      <c r="P24" s="2">
        <f t="shared" si="19"/>
        <v>28942.946002977442</v>
      </c>
      <c r="Q24" s="2">
        <f t="shared" si="19"/>
        <v>29811.234383066767</v>
      </c>
      <c r="R24" s="2">
        <f t="shared" si="19"/>
        <v>30705.57141455877</v>
      </c>
      <c r="S24" s="2">
        <f t="shared" si="19"/>
        <v>31626.738556995537</v>
      </c>
      <c r="T24" s="2">
        <f t="shared" si="19"/>
        <v>32575.540713705403</v>
      </c>
      <c r="U24" s="2">
        <f t="shared" si="19"/>
        <v>33552.806935116561</v>
      </c>
      <c r="V24" s="2">
        <f t="shared" si="19"/>
        <v>34559.391143170062</v>
      </c>
      <c r="W24" s="2">
        <f t="shared" si="19"/>
        <v>35596.172877465164</v>
      </c>
      <c r="X24" s="2">
        <f t="shared" si="19"/>
        <v>36664.058063789118</v>
      </c>
      <c r="Y24" s="2">
        <f t="shared" si="19"/>
        <v>37763.979805702795</v>
      </c>
      <c r="Z24" s="2">
        <f t="shared" si="19"/>
        <v>38896.899199873878</v>
      </c>
      <c r="AA24" s="2">
        <f t="shared" si="19"/>
        <v>40063.806175870093</v>
      </c>
      <c r="AB24" s="2">
        <f t="shared" si="19"/>
        <v>41265.720361146203</v>
      </c>
    </row>
    <row r="25" spans="1:28" x14ac:dyDescent="0.25">
      <c r="A25" s="4" t="s">
        <v>61</v>
      </c>
      <c r="B25" s="26">
        <v>1</v>
      </c>
      <c r="C25" s="30">
        <v>0.03</v>
      </c>
      <c r="D25" s="22">
        <v>2000</v>
      </c>
      <c r="E25" s="2">
        <f>IF(MOD(E$2-1,$B25)=0,D25*(1+$C25),D25)</f>
        <v>2060</v>
      </c>
      <c r="F25" s="2">
        <f t="shared" ref="F25:AB29" si="20">IF(MOD(F$2-1,$B25)=0,E25*(1+$C25),E25)</f>
        <v>2121.8000000000002</v>
      </c>
      <c r="G25" s="2">
        <f t="shared" si="20"/>
        <v>2185.4540000000002</v>
      </c>
      <c r="H25" s="2">
        <f t="shared" si="20"/>
        <v>2251.0176200000001</v>
      </c>
      <c r="I25" s="2">
        <f t="shared" si="20"/>
        <v>2318.5481486000003</v>
      </c>
      <c r="J25" s="2">
        <f t="shared" si="20"/>
        <v>2388.1045930580003</v>
      </c>
      <c r="K25" s="2">
        <f t="shared" si="20"/>
        <v>2459.7477308497405</v>
      </c>
      <c r="L25" s="2">
        <f t="shared" si="20"/>
        <v>2533.5401627752326</v>
      </c>
      <c r="M25" s="2">
        <f t="shared" si="20"/>
        <v>2609.5463676584895</v>
      </c>
      <c r="N25" s="2">
        <f t="shared" si="20"/>
        <v>2687.8327586882442</v>
      </c>
      <c r="O25" s="2">
        <f t="shared" si="20"/>
        <v>2768.4677414488915</v>
      </c>
      <c r="P25" s="2">
        <f t="shared" si="20"/>
        <v>2851.5217736923582</v>
      </c>
      <c r="Q25" s="2">
        <f t="shared" si="20"/>
        <v>2937.0674269031292</v>
      </c>
      <c r="R25" s="2">
        <f t="shared" si="20"/>
        <v>3025.1794497102233</v>
      </c>
      <c r="S25" s="2">
        <f t="shared" si="20"/>
        <v>3115.9348332015302</v>
      </c>
      <c r="T25" s="2">
        <f t="shared" si="20"/>
        <v>3209.412878197576</v>
      </c>
      <c r="U25" s="2">
        <f t="shared" si="20"/>
        <v>3305.6952645435035</v>
      </c>
      <c r="V25" s="2">
        <f t="shared" si="20"/>
        <v>3404.8661224798088</v>
      </c>
      <c r="W25" s="2">
        <f t="shared" si="20"/>
        <v>3507.0121061542031</v>
      </c>
      <c r="X25" s="2">
        <f t="shared" si="20"/>
        <v>3612.2224693388293</v>
      </c>
      <c r="Y25" s="2">
        <f t="shared" si="20"/>
        <v>3720.5891434189944</v>
      </c>
      <c r="Z25" s="2">
        <f t="shared" si="20"/>
        <v>3832.2068177215642</v>
      </c>
      <c r="AA25" s="2">
        <f t="shared" si="20"/>
        <v>3947.1730222532115</v>
      </c>
      <c r="AB25" s="2">
        <f t="shared" si="20"/>
        <v>4065.588212920808</v>
      </c>
    </row>
    <row r="26" spans="1:28" x14ac:dyDescent="0.25">
      <c r="A26" s="4" t="s">
        <v>62</v>
      </c>
      <c r="B26" s="26">
        <v>1</v>
      </c>
      <c r="C26" s="30">
        <v>0.03</v>
      </c>
      <c r="D26" s="22">
        <v>6000</v>
      </c>
      <c r="E26" s="2">
        <f>IF(MOD(E$2-1,$B26)=0,D26*(1+$C26),D26)</f>
        <v>6180</v>
      </c>
      <c r="F26" s="2">
        <f t="shared" si="20"/>
        <v>6365.4000000000005</v>
      </c>
      <c r="G26" s="2">
        <f t="shared" si="20"/>
        <v>6556.362000000001</v>
      </c>
      <c r="H26" s="2">
        <f t="shared" si="20"/>
        <v>6753.0528600000016</v>
      </c>
      <c r="I26" s="2">
        <f t="shared" si="20"/>
        <v>6955.6444458000014</v>
      </c>
      <c r="J26" s="2">
        <f t="shared" si="20"/>
        <v>7164.3137791740019</v>
      </c>
      <c r="K26" s="2">
        <f t="shared" si="20"/>
        <v>7379.2431925492219</v>
      </c>
      <c r="L26" s="2">
        <f t="shared" si="20"/>
        <v>7600.6204883256987</v>
      </c>
      <c r="M26" s="2">
        <f t="shared" si="20"/>
        <v>7828.6391029754695</v>
      </c>
      <c r="N26" s="2">
        <f t="shared" si="20"/>
        <v>8063.4982760647335</v>
      </c>
      <c r="O26" s="2">
        <f t="shared" si="20"/>
        <v>8305.4032243466754</v>
      </c>
      <c r="P26" s="2">
        <f t="shared" si="20"/>
        <v>8554.5653210770761</v>
      </c>
      <c r="Q26" s="2">
        <f t="shared" si="20"/>
        <v>8811.202280709389</v>
      </c>
      <c r="R26" s="2">
        <f t="shared" si="20"/>
        <v>9075.5383491306711</v>
      </c>
      <c r="S26" s="2">
        <f t="shared" si="20"/>
        <v>9347.8044996045919</v>
      </c>
      <c r="T26" s="2">
        <f t="shared" si="20"/>
        <v>9628.2386345927298</v>
      </c>
      <c r="U26" s="2">
        <f t="shared" si="20"/>
        <v>9917.0857936305129</v>
      </c>
      <c r="V26" s="2">
        <f t="shared" si="20"/>
        <v>10214.598367439428</v>
      </c>
      <c r="W26" s="2">
        <f t="shared" si="20"/>
        <v>10521.036318462611</v>
      </c>
      <c r="X26" s="2">
        <f t="shared" si="20"/>
        <v>10836.66740801649</v>
      </c>
      <c r="Y26" s="2">
        <f t="shared" si="20"/>
        <v>11161.767430256985</v>
      </c>
      <c r="Z26" s="2">
        <f t="shared" si="20"/>
        <v>11496.620453164694</v>
      </c>
      <c r="AA26" s="2">
        <f t="shared" si="20"/>
        <v>11841.519066759636</v>
      </c>
      <c r="AB26" s="2">
        <f t="shared" si="20"/>
        <v>12196.764638762426</v>
      </c>
    </row>
    <row r="27" spans="1:28" x14ac:dyDescent="0.25">
      <c r="A27" s="4" t="s">
        <v>19</v>
      </c>
      <c r="B27" s="26">
        <v>1</v>
      </c>
      <c r="C27" s="30">
        <v>0.03</v>
      </c>
      <c r="D27" s="22">
        <v>2000</v>
      </c>
      <c r="E27" s="2">
        <f t="shared" ref="E27:T29" si="21">IF(MOD(E$2-1,$B27)=0,D27*(1+$C27),D27)</f>
        <v>2060</v>
      </c>
      <c r="F27" s="2">
        <f t="shared" si="21"/>
        <v>2121.8000000000002</v>
      </c>
      <c r="G27" s="2">
        <f t="shared" si="21"/>
        <v>2185.4540000000002</v>
      </c>
      <c r="H27" s="2">
        <f t="shared" si="21"/>
        <v>2251.0176200000001</v>
      </c>
      <c r="I27" s="2">
        <f t="shared" si="21"/>
        <v>2318.5481486000003</v>
      </c>
      <c r="J27" s="2">
        <f t="shared" si="21"/>
        <v>2388.1045930580003</v>
      </c>
      <c r="K27" s="2">
        <f t="shared" si="21"/>
        <v>2459.7477308497405</v>
      </c>
      <c r="L27" s="2">
        <f t="shared" si="21"/>
        <v>2533.5401627752326</v>
      </c>
      <c r="M27" s="2">
        <f t="shared" si="21"/>
        <v>2609.5463676584895</v>
      </c>
      <c r="N27" s="2">
        <f t="shared" si="21"/>
        <v>2687.8327586882442</v>
      </c>
      <c r="O27" s="2">
        <f t="shared" si="21"/>
        <v>2768.4677414488915</v>
      </c>
      <c r="P27" s="2">
        <f t="shared" si="21"/>
        <v>2851.5217736923582</v>
      </c>
      <c r="Q27" s="2">
        <f t="shared" si="21"/>
        <v>2937.0674269031292</v>
      </c>
      <c r="R27" s="2">
        <f t="shared" si="21"/>
        <v>3025.1794497102233</v>
      </c>
      <c r="S27" s="2">
        <f t="shared" si="21"/>
        <v>3115.9348332015302</v>
      </c>
      <c r="T27" s="2">
        <f t="shared" si="21"/>
        <v>3209.412878197576</v>
      </c>
      <c r="U27" s="2">
        <f t="shared" si="20"/>
        <v>3305.6952645435035</v>
      </c>
      <c r="V27" s="2">
        <f t="shared" si="20"/>
        <v>3404.8661224798088</v>
      </c>
      <c r="W27" s="2">
        <f t="shared" si="20"/>
        <v>3507.0121061542031</v>
      </c>
      <c r="X27" s="2">
        <f t="shared" si="20"/>
        <v>3612.2224693388293</v>
      </c>
      <c r="Y27" s="2">
        <f t="shared" si="20"/>
        <v>3720.5891434189944</v>
      </c>
      <c r="Z27" s="2">
        <f t="shared" si="20"/>
        <v>3832.2068177215642</v>
      </c>
      <c r="AA27" s="2">
        <f t="shared" si="20"/>
        <v>3947.1730222532115</v>
      </c>
      <c r="AB27" s="2">
        <f t="shared" si="20"/>
        <v>4065.588212920808</v>
      </c>
    </row>
    <row r="28" spans="1:28" x14ac:dyDescent="0.25">
      <c r="A28" s="4" t="s">
        <v>20</v>
      </c>
      <c r="B28" s="26">
        <v>1</v>
      </c>
      <c r="C28" s="30">
        <v>0.03</v>
      </c>
      <c r="D28" s="22">
        <v>3000</v>
      </c>
      <c r="E28" s="2">
        <f t="shared" si="21"/>
        <v>3090</v>
      </c>
      <c r="F28" s="2">
        <f t="shared" si="21"/>
        <v>3182.7000000000003</v>
      </c>
      <c r="G28" s="2">
        <f t="shared" si="21"/>
        <v>3278.1810000000005</v>
      </c>
      <c r="H28" s="2">
        <f t="shared" si="21"/>
        <v>3376.5264300000008</v>
      </c>
      <c r="I28" s="2">
        <f t="shared" si="21"/>
        <v>3477.8222229000007</v>
      </c>
      <c r="J28" s="2">
        <f t="shared" si="21"/>
        <v>3582.1568895870009</v>
      </c>
      <c r="K28" s="2">
        <f t="shared" si="21"/>
        <v>3689.621596274611</v>
      </c>
      <c r="L28" s="2">
        <f t="shared" si="21"/>
        <v>3800.3102441628494</v>
      </c>
      <c r="M28" s="2">
        <f t="shared" si="21"/>
        <v>3914.3195514877348</v>
      </c>
      <c r="N28" s="2">
        <f t="shared" si="21"/>
        <v>4031.7491380323668</v>
      </c>
      <c r="O28" s="2">
        <f t="shared" si="21"/>
        <v>4152.7016121733377</v>
      </c>
      <c r="P28" s="2">
        <f t="shared" si="21"/>
        <v>4277.282660538538</v>
      </c>
      <c r="Q28" s="2">
        <f t="shared" si="21"/>
        <v>4405.6011403546945</v>
      </c>
      <c r="R28" s="2">
        <f t="shared" si="21"/>
        <v>4537.7691745653356</v>
      </c>
      <c r="S28" s="2">
        <f t="shared" si="21"/>
        <v>4673.902249802296</v>
      </c>
      <c r="T28" s="2">
        <f t="shared" si="21"/>
        <v>4814.1193172963649</v>
      </c>
      <c r="U28" s="2">
        <f t="shared" si="20"/>
        <v>4958.5428968152564</v>
      </c>
      <c r="V28" s="2">
        <f t="shared" si="20"/>
        <v>5107.2991837197142</v>
      </c>
      <c r="W28" s="2">
        <f t="shared" si="20"/>
        <v>5260.5181592313056</v>
      </c>
      <c r="X28" s="2">
        <f t="shared" si="20"/>
        <v>5418.3337040082451</v>
      </c>
      <c r="Y28" s="2">
        <f t="shared" si="20"/>
        <v>5580.8837151284924</v>
      </c>
      <c r="Z28" s="2">
        <f t="shared" si="20"/>
        <v>5748.3102265823472</v>
      </c>
      <c r="AA28" s="2">
        <f t="shared" si="20"/>
        <v>5920.7595333798181</v>
      </c>
      <c r="AB28" s="2">
        <f t="shared" si="20"/>
        <v>6098.3823193812132</v>
      </c>
    </row>
    <row r="29" spans="1:28" ht="15.75" thickBot="1" x14ac:dyDescent="0.3">
      <c r="A29" s="4" t="s">
        <v>47</v>
      </c>
      <c r="B29" s="26">
        <v>1</v>
      </c>
      <c r="C29" s="30">
        <v>0.03</v>
      </c>
      <c r="D29" s="22">
        <v>24000</v>
      </c>
      <c r="E29" s="2">
        <f>IF(MOD(E$2-1,$B29)=0,D29*(1+$C29),D29)</f>
        <v>24720</v>
      </c>
      <c r="F29" s="2">
        <f t="shared" si="21"/>
        <v>25461.600000000002</v>
      </c>
      <c r="G29" s="2">
        <f t="shared" si="21"/>
        <v>26225.448000000004</v>
      </c>
      <c r="H29" s="2">
        <f t="shared" si="21"/>
        <v>27012.211440000006</v>
      </c>
      <c r="I29" s="2">
        <f t="shared" si="21"/>
        <v>27822.577783200006</v>
      </c>
      <c r="J29" s="2">
        <f t="shared" si="21"/>
        <v>28657.255116696007</v>
      </c>
      <c r="K29" s="2">
        <f t="shared" si="21"/>
        <v>29516.972770196888</v>
      </c>
      <c r="L29" s="2">
        <f t="shared" si="21"/>
        <v>30402.481953302795</v>
      </c>
      <c r="M29" s="2">
        <f t="shared" si="21"/>
        <v>31314.556411901878</v>
      </c>
      <c r="N29" s="2">
        <f t="shared" si="21"/>
        <v>32253.993104258934</v>
      </c>
      <c r="O29" s="2">
        <f t="shared" si="21"/>
        <v>33221.612897386702</v>
      </c>
      <c r="P29" s="2">
        <f t="shared" si="21"/>
        <v>34218.261284308304</v>
      </c>
      <c r="Q29" s="2">
        <f t="shared" si="21"/>
        <v>35244.809122837556</v>
      </c>
      <c r="R29" s="2">
        <f t="shared" si="21"/>
        <v>36302.153396522684</v>
      </c>
      <c r="S29" s="2">
        <f t="shared" si="21"/>
        <v>37391.217998418368</v>
      </c>
      <c r="T29" s="2">
        <f t="shared" si="21"/>
        <v>38512.954538370919</v>
      </c>
      <c r="U29" s="2">
        <f t="shared" si="20"/>
        <v>39668.343174522051</v>
      </c>
      <c r="V29" s="2">
        <f t="shared" si="20"/>
        <v>40858.393469757713</v>
      </c>
      <c r="W29" s="2">
        <f t="shared" si="20"/>
        <v>42084.145273850445</v>
      </c>
      <c r="X29" s="2">
        <f t="shared" si="20"/>
        <v>43346.669632065961</v>
      </c>
      <c r="Y29" s="2">
        <f t="shared" si="20"/>
        <v>44647.06972102794</v>
      </c>
      <c r="Z29" s="2">
        <f t="shared" si="20"/>
        <v>45986.481812658778</v>
      </c>
      <c r="AA29" s="2">
        <f t="shared" si="20"/>
        <v>47366.076267038545</v>
      </c>
      <c r="AB29" s="2">
        <f t="shared" si="20"/>
        <v>48787.058555049705</v>
      </c>
    </row>
    <row r="30" spans="1:28" s="3" customFormat="1" ht="15.75" thickTop="1" x14ac:dyDescent="0.25">
      <c r="A30" s="8" t="s">
        <v>56</v>
      </c>
      <c r="B30" s="25"/>
      <c r="C30" s="29"/>
      <c r="D30" s="9">
        <f>D29+D28+D27+D26+D24+D21+D25</f>
        <v>59940</v>
      </c>
      <c r="E30" s="9">
        <f t="shared" ref="E30:AB30" si="22">E29+E28+E27+E26+E24+E21+E25</f>
        <v>61738.2</v>
      </c>
      <c r="F30" s="9">
        <f t="shared" si="22"/>
        <v>63590.346000000005</v>
      </c>
      <c r="G30" s="9">
        <f t="shared" si="22"/>
        <v>65498.056380000002</v>
      </c>
      <c r="H30" s="9">
        <f t="shared" si="22"/>
        <v>67462.998071400012</v>
      </c>
      <c r="I30" s="9">
        <f t="shared" si="22"/>
        <v>69486.888013542019</v>
      </c>
      <c r="J30" s="9">
        <f t="shared" si="22"/>
        <v>71571.494653948277</v>
      </c>
      <c r="K30" s="9">
        <f t="shared" si="22"/>
        <v>73718.639493566734</v>
      </c>
      <c r="L30" s="9">
        <f t="shared" si="22"/>
        <v>75930.198678373737</v>
      </c>
      <c r="M30" s="9">
        <f t="shared" si="22"/>
        <v>78208.104638724952</v>
      </c>
      <c r="N30" s="9">
        <f t="shared" si="22"/>
        <v>80554.347777886695</v>
      </c>
      <c r="O30" s="9">
        <f t="shared" si="22"/>
        <v>82970.978211223293</v>
      </c>
      <c r="P30" s="9">
        <f t="shared" si="22"/>
        <v>85460.107557559968</v>
      </c>
      <c r="Q30" s="9">
        <f t="shared" si="22"/>
        <v>88023.910784286811</v>
      </c>
      <c r="R30" s="9">
        <f t="shared" si="22"/>
        <v>90664.628107815399</v>
      </c>
      <c r="S30" s="9">
        <f t="shared" si="22"/>
        <v>93384.566951049885</v>
      </c>
      <c r="T30" s="9">
        <f t="shared" si="22"/>
        <v>96186.103959581378</v>
      </c>
      <c r="U30" s="9">
        <f t="shared" si="22"/>
        <v>99071.687078368821</v>
      </c>
      <c r="V30" s="9">
        <f t="shared" si="22"/>
        <v>102043.83769071988</v>
      </c>
      <c r="W30" s="9">
        <f t="shared" si="22"/>
        <v>105105.15282144147</v>
      </c>
      <c r="X30" s="9">
        <f t="shared" si="22"/>
        <v>108258.30740608473</v>
      </c>
      <c r="Y30" s="9">
        <f t="shared" si="22"/>
        <v>111506.05662826728</v>
      </c>
      <c r="Z30" s="9">
        <f t="shared" si="22"/>
        <v>114851.23832711529</v>
      </c>
      <c r="AA30" s="9">
        <f t="shared" si="22"/>
        <v>118296.77547692874</v>
      </c>
      <c r="AB30" s="9">
        <f t="shared" si="22"/>
        <v>121845.67874123662</v>
      </c>
    </row>
    <row r="31" spans="1:28" s="4" customFormat="1" x14ac:dyDescent="0.25">
      <c r="B31" s="6"/>
      <c r="C31" s="31"/>
    </row>
    <row r="32" spans="1:28" s="17" customFormat="1" ht="15.75" x14ac:dyDescent="0.25">
      <c r="A32" s="14" t="s">
        <v>23</v>
      </c>
      <c r="B32" s="25"/>
      <c r="C32" s="29"/>
      <c r="D32" s="16">
        <f>D17-D30</f>
        <v>184866.38655462186</v>
      </c>
      <c r="E32" s="16">
        <f>E17-E30</f>
        <v>183068.18655462185</v>
      </c>
      <c r="F32" s="16">
        <f t="shared" ref="F32:AB32" si="23">F17-F30</f>
        <v>190206.35988235293</v>
      </c>
      <c r="G32" s="16">
        <f t="shared" si="23"/>
        <v>188298.64950235296</v>
      </c>
      <c r="H32" s="16">
        <f t="shared" si="23"/>
        <v>198523.54310507062</v>
      </c>
      <c r="I32" s="16">
        <f t="shared" si="23"/>
        <v>196499.65316292862</v>
      </c>
      <c r="J32" s="16">
        <f t="shared" si="23"/>
        <v>204326.87358134583</v>
      </c>
      <c r="K32" s="16">
        <f t="shared" si="23"/>
        <v>202179.72874172739</v>
      </c>
      <c r="L32" s="16">
        <f t="shared" si="23"/>
        <v>213400.58796868517</v>
      </c>
      <c r="M32" s="16">
        <f t="shared" si="23"/>
        <v>211122.68200833397</v>
      </c>
      <c r="N32" s="16">
        <f t="shared" si="23"/>
        <v>219704.22820152514</v>
      </c>
      <c r="O32" s="16">
        <f t="shared" si="23"/>
        <v>217287.59776818854</v>
      </c>
      <c r="P32" s="16">
        <f t="shared" si="23"/>
        <v>229600.14722082252</v>
      </c>
      <c r="Q32" s="16">
        <f t="shared" si="23"/>
        <v>227036.34399409569</v>
      </c>
      <c r="R32" s="16">
        <f t="shared" si="23"/>
        <v>236443.5144094862</v>
      </c>
      <c r="S32" s="16">
        <f t="shared" si="23"/>
        <v>233723.5755662517</v>
      </c>
      <c r="T32" s="16">
        <f t="shared" si="23"/>
        <v>247232.57068358533</v>
      </c>
      <c r="U32" s="16">
        <f t="shared" si="23"/>
        <v>244346.98756479789</v>
      </c>
      <c r="V32" s="16">
        <f t="shared" si="23"/>
        <v>254657.63318460516</v>
      </c>
      <c r="W32" s="16">
        <f t="shared" si="23"/>
        <v>251596.31805388356</v>
      </c>
      <c r="X32" s="16">
        <f t="shared" si="23"/>
        <v>266416.37451300654</v>
      </c>
      <c r="Y32" s="16">
        <f t="shared" si="23"/>
        <v>263168.62529082398</v>
      </c>
      <c r="Z32" s="16">
        <f t="shared" si="23"/>
        <v>274467.7264379306</v>
      </c>
      <c r="AA32" s="16">
        <f t="shared" si="23"/>
        <v>271022.18928811717</v>
      </c>
      <c r="AB32" s="16">
        <f t="shared" si="23"/>
        <v>287278.68551206152</v>
      </c>
    </row>
    <row r="33" spans="1:28" s="4" customFormat="1" x14ac:dyDescent="0.25">
      <c r="B33" s="6"/>
      <c r="C33" s="31"/>
      <c r="D33" s="18"/>
      <c r="E33" s="18"/>
      <c r="F33" s="18"/>
      <c r="G33" s="18"/>
      <c r="H33" s="18"/>
      <c r="I33" s="18"/>
      <c r="J33" s="18"/>
      <c r="K33" s="18"/>
      <c r="L33" s="18"/>
      <c r="M33" s="18"/>
      <c r="N33" s="18"/>
      <c r="O33" s="18"/>
      <c r="P33" s="18"/>
      <c r="Q33" s="18"/>
      <c r="R33" s="18"/>
    </row>
    <row r="34" spans="1:28" s="4" customFormat="1" ht="18.75" x14ac:dyDescent="0.3">
      <c r="A34" s="15" t="s">
        <v>57</v>
      </c>
      <c r="B34" s="6"/>
      <c r="C34" s="31"/>
      <c r="D34" s="18"/>
      <c r="E34" s="18"/>
      <c r="F34" s="18"/>
      <c r="G34" s="18"/>
      <c r="H34" s="18"/>
      <c r="I34" s="18"/>
      <c r="J34" s="18"/>
      <c r="K34" s="18"/>
      <c r="L34" s="18"/>
      <c r="M34" s="18"/>
      <c r="N34" s="18"/>
      <c r="O34" s="18"/>
      <c r="P34" s="18"/>
      <c r="Q34" s="18"/>
      <c r="R34" s="18"/>
    </row>
    <row r="35" spans="1:28" s="4" customFormat="1" x14ac:dyDescent="0.25">
      <c r="B35" s="6"/>
      <c r="C35" s="31"/>
      <c r="D35" s="18"/>
      <c r="E35" s="18"/>
      <c r="F35" s="18"/>
      <c r="G35" s="18"/>
      <c r="H35" s="18"/>
      <c r="I35" s="18"/>
      <c r="J35" s="18"/>
      <c r="K35" s="18"/>
      <c r="L35" s="18"/>
      <c r="M35" s="18"/>
      <c r="N35" s="18"/>
      <c r="O35" s="18"/>
      <c r="P35" s="18"/>
      <c r="Q35" s="18"/>
      <c r="R35" s="18"/>
    </row>
    <row r="36" spans="1:28" s="4" customFormat="1" x14ac:dyDescent="0.25">
      <c r="A36" s="4" t="s">
        <v>57</v>
      </c>
      <c r="B36" s="25"/>
      <c r="C36" s="29"/>
      <c r="D36" s="22">
        <v>1900000</v>
      </c>
      <c r="E36" s="18"/>
      <c r="F36" s="47" t="s">
        <v>41</v>
      </c>
      <c r="G36" s="48"/>
      <c r="H36" s="49">
        <f>COUNTIF(D68:AB68,"&lt;0")</f>
        <v>0</v>
      </c>
      <c r="I36" s="18"/>
      <c r="J36" s="18"/>
      <c r="K36" s="18"/>
      <c r="L36" s="18"/>
      <c r="M36" s="18"/>
      <c r="N36" s="18"/>
      <c r="O36" s="18"/>
      <c r="P36" s="18"/>
      <c r="Q36" s="18"/>
      <c r="R36" s="18"/>
    </row>
    <row r="37" spans="1:28" s="4" customFormat="1" x14ac:dyDescent="0.25">
      <c r="A37" s="4" t="s">
        <v>58</v>
      </c>
      <c r="B37" s="25"/>
      <c r="C37" s="29"/>
      <c r="D37" s="22">
        <v>220000</v>
      </c>
      <c r="E37" s="18"/>
      <c r="F37" s="50" t="s">
        <v>42</v>
      </c>
      <c r="G37" s="51"/>
      <c r="H37" s="52">
        <f>SUMIF(D68:AB68,"&lt;0")</f>
        <v>0</v>
      </c>
      <c r="I37" s="18"/>
      <c r="J37" s="18"/>
      <c r="K37" s="18"/>
      <c r="L37" s="18"/>
      <c r="M37" s="18"/>
      <c r="N37" s="18"/>
      <c r="O37" s="18"/>
      <c r="P37" s="18"/>
      <c r="Q37" s="18"/>
      <c r="R37" s="18"/>
    </row>
    <row r="38" spans="1:28" s="4" customFormat="1" x14ac:dyDescent="0.25">
      <c r="A38" s="4" t="s">
        <v>60</v>
      </c>
      <c r="B38" s="25"/>
      <c r="C38" s="29"/>
      <c r="D38" s="22">
        <v>1900000</v>
      </c>
      <c r="E38" s="18"/>
      <c r="F38" s="55"/>
      <c r="G38" s="56"/>
      <c r="H38" s="57"/>
      <c r="I38" s="18"/>
      <c r="J38" s="18"/>
      <c r="K38" s="18"/>
      <c r="L38" s="18"/>
      <c r="M38" s="18"/>
      <c r="N38" s="18"/>
      <c r="O38" s="18"/>
      <c r="P38" s="18"/>
      <c r="Q38" s="18"/>
      <c r="R38" s="18"/>
    </row>
    <row r="39" spans="1:28" s="4" customFormat="1" x14ac:dyDescent="0.25">
      <c r="B39" s="6"/>
      <c r="C39" s="31"/>
      <c r="D39" s="18"/>
      <c r="E39" s="18"/>
      <c r="F39" s="18"/>
      <c r="G39" s="18"/>
      <c r="H39" s="18"/>
      <c r="I39" s="18"/>
      <c r="J39" s="18"/>
      <c r="K39" s="18"/>
      <c r="L39" s="18"/>
      <c r="M39" s="18"/>
      <c r="N39" s="18"/>
      <c r="O39" s="18"/>
      <c r="P39" s="18"/>
      <c r="Q39" s="18"/>
      <c r="R39" s="18"/>
    </row>
    <row r="40" spans="1:28" s="4" customFormat="1" ht="18.75" x14ac:dyDescent="0.3">
      <c r="A40" s="15" t="s">
        <v>33</v>
      </c>
      <c r="B40" s="6"/>
      <c r="C40" s="31"/>
      <c r="D40" s="18"/>
      <c r="E40" s="18"/>
      <c r="F40" s="53" t="s">
        <v>59</v>
      </c>
      <c r="G40" s="54"/>
      <c r="H40" s="59">
        <f>D48+D61</f>
        <v>111841.77424392945</v>
      </c>
      <c r="I40" s="18"/>
      <c r="J40" s="18"/>
      <c r="K40" s="18"/>
      <c r="L40" s="18"/>
      <c r="M40" s="18"/>
      <c r="N40" s="18"/>
      <c r="O40" s="18"/>
      <c r="P40" s="18"/>
      <c r="Q40" s="18"/>
      <c r="R40" s="18"/>
    </row>
    <row r="41" spans="1:28" s="4" customFormat="1" x14ac:dyDescent="0.25">
      <c r="B41" s="6"/>
      <c r="C41" s="31"/>
    </row>
    <row r="42" spans="1:28" s="4" customFormat="1" x14ac:dyDescent="0.25">
      <c r="A42" s="4" t="s">
        <v>25</v>
      </c>
      <c r="B42" s="25"/>
      <c r="C42" s="29"/>
      <c r="D42" s="46">
        <v>7.4999999999999997E-2</v>
      </c>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s="4" customFormat="1" x14ac:dyDescent="0.25">
      <c r="A43" s="4" t="s">
        <v>26</v>
      </c>
      <c r="B43" s="25"/>
      <c r="C43" s="29"/>
      <c r="D43" s="24">
        <v>15</v>
      </c>
    </row>
    <row r="44" spans="1:28" s="4" customFormat="1" x14ac:dyDescent="0.25">
      <c r="A44" s="4" t="s">
        <v>27</v>
      </c>
      <c r="B44" s="25"/>
      <c r="C44" s="29"/>
      <c r="D44" s="58">
        <f>D36-D57*1.5-D37</f>
        <v>540000</v>
      </c>
      <c r="E44" s="18"/>
      <c r="F44" s="18"/>
      <c r="G44" s="18"/>
      <c r="H44" s="18"/>
      <c r="I44" s="18"/>
      <c r="J44" s="18"/>
      <c r="K44" s="18"/>
      <c r="L44" s="18"/>
      <c r="M44" s="18"/>
      <c r="N44" s="18"/>
      <c r="O44" s="18"/>
      <c r="P44" s="18"/>
      <c r="Q44" s="18"/>
      <c r="R44" s="18"/>
      <c r="S44" s="18"/>
      <c r="T44" s="18"/>
      <c r="U44" s="18"/>
      <c r="V44" s="18"/>
      <c r="W44" s="18"/>
      <c r="X44" s="18"/>
      <c r="Y44" s="18"/>
      <c r="Z44" s="18"/>
      <c r="AA44" s="18"/>
      <c r="AB44" s="18"/>
    </row>
    <row r="45" spans="1:28" s="4" customFormat="1" x14ac:dyDescent="0.25">
      <c r="A45" s="4" t="s">
        <v>35</v>
      </c>
      <c r="B45" s="25"/>
      <c r="C45" s="29"/>
      <c r="D45" s="22">
        <v>0</v>
      </c>
      <c r="E45" s="18"/>
      <c r="F45" s="18"/>
      <c r="G45" s="18"/>
      <c r="H45" s="18"/>
      <c r="I45" s="18"/>
      <c r="J45" s="18"/>
      <c r="K45" s="18"/>
      <c r="L45" s="18"/>
      <c r="M45" s="18"/>
      <c r="N45" s="18"/>
      <c r="O45" s="18"/>
      <c r="P45" s="18"/>
      <c r="Q45" s="18"/>
      <c r="R45" s="18"/>
      <c r="S45" s="18"/>
      <c r="T45" s="18"/>
      <c r="U45" s="18"/>
      <c r="V45" s="18"/>
      <c r="W45" s="18"/>
      <c r="X45" s="18"/>
      <c r="Y45" s="18"/>
      <c r="Z45" s="18"/>
      <c r="AA45" s="18"/>
      <c r="AB45" s="18"/>
    </row>
    <row r="46" spans="1:28" s="4" customFormat="1" x14ac:dyDescent="0.25">
      <c r="B46" s="6"/>
      <c r="C46" s="31"/>
      <c r="D46" s="32"/>
      <c r="E46" s="32"/>
      <c r="F46" s="32"/>
      <c r="G46" s="32"/>
      <c r="H46" s="32"/>
      <c r="I46" s="32"/>
      <c r="J46" s="32"/>
      <c r="K46" s="32"/>
      <c r="L46" s="32"/>
      <c r="M46" s="32"/>
      <c r="N46" s="32"/>
      <c r="O46" s="32"/>
      <c r="P46" s="32"/>
      <c r="Q46" s="32"/>
      <c r="R46" s="32"/>
      <c r="S46" s="32"/>
      <c r="T46" s="32"/>
      <c r="U46" s="32"/>
      <c r="V46" s="32"/>
      <c r="W46" s="32"/>
      <c r="X46" s="32"/>
      <c r="Y46" s="32"/>
      <c r="Z46" s="32"/>
      <c r="AA46" s="32"/>
      <c r="AB46" s="32"/>
    </row>
    <row r="47" spans="1:28" x14ac:dyDescent="0.25">
      <c r="A47" s="4" t="s">
        <v>28</v>
      </c>
      <c r="D47" s="2">
        <f>IF(D2&lt;=$D43,D44,"")</f>
        <v>540000</v>
      </c>
      <c r="E47" s="2">
        <f t="shared" ref="E47:AB47" si="24">IF(E2&lt;=$D43,D51,"")</f>
        <v>519324.8924227372</v>
      </c>
      <c r="F47" s="2">
        <f t="shared" si="24"/>
        <v>497099.15177717974</v>
      </c>
      <c r="G47" s="2">
        <f t="shared" si="24"/>
        <v>473206.48058320541</v>
      </c>
      <c r="H47" s="2">
        <f t="shared" si="24"/>
        <v>447521.85904968303</v>
      </c>
      <c r="I47" s="2">
        <f t="shared" si="24"/>
        <v>419910.89090114646</v>
      </c>
      <c r="J47" s="2">
        <f t="shared" si="24"/>
        <v>390229.10014146968</v>
      </c>
      <c r="K47" s="2">
        <f t="shared" si="24"/>
        <v>358321.17507481715</v>
      </c>
      <c r="L47" s="2">
        <f t="shared" si="24"/>
        <v>324020.15562816564</v>
      </c>
      <c r="M47" s="2">
        <f t="shared" si="24"/>
        <v>287146.55972301529</v>
      </c>
      <c r="N47" s="2">
        <f t="shared" si="24"/>
        <v>247507.44412497868</v>
      </c>
      <c r="O47" s="2">
        <f t="shared" si="24"/>
        <v>204895.3948570893</v>
      </c>
      <c r="P47" s="2">
        <f t="shared" si="24"/>
        <v>159087.4418941082</v>
      </c>
      <c r="Q47" s="2">
        <f t="shared" si="24"/>
        <v>109843.89245890353</v>
      </c>
      <c r="R47" s="2">
        <f t="shared" si="24"/>
        <v>56907.076816058514</v>
      </c>
      <c r="S47" s="2" t="str">
        <f t="shared" si="24"/>
        <v/>
      </c>
      <c r="T47" s="2" t="str">
        <f t="shared" si="24"/>
        <v/>
      </c>
      <c r="U47" s="2" t="str">
        <f t="shared" si="24"/>
        <v/>
      </c>
      <c r="V47" s="2" t="str">
        <f t="shared" si="24"/>
        <v/>
      </c>
      <c r="W47" s="2" t="str">
        <f t="shared" si="24"/>
        <v/>
      </c>
      <c r="X47" s="2" t="str">
        <f t="shared" si="24"/>
        <v/>
      </c>
      <c r="Y47" s="2" t="str">
        <f t="shared" si="24"/>
        <v/>
      </c>
      <c r="Z47" s="2" t="str">
        <f t="shared" si="24"/>
        <v/>
      </c>
      <c r="AA47" s="2" t="str">
        <f t="shared" si="24"/>
        <v/>
      </c>
      <c r="AB47" s="2" t="str">
        <f t="shared" si="24"/>
        <v/>
      </c>
    </row>
    <row r="48" spans="1:28" x14ac:dyDescent="0.25">
      <c r="A48" s="4" t="s">
        <v>29</v>
      </c>
      <c r="D48" s="19">
        <f t="shared" ref="D48:AB48" si="25">IF(D2&lt;=$D43,PMT($D42,$D43,-$D44,$D45),"")</f>
        <v>61175.107577262781</v>
      </c>
      <c r="E48" s="19">
        <f t="shared" si="25"/>
        <v>61175.107577262781</v>
      </c>
      <c r="F48" s="19">
        <f t="shared" si="25"/>
        <v>61175.107577262781</v>
      </c>
      <c r="G48" s="19">
        <f t="shared" si="25"/>
        <v>61175.107577262781</v>
      </c>
      <c r="H48" s="19">
        <f t="shared" si="25"/>
        <v>61175.107577262781</v>
      </c>
      <c r="I48" s="19">
        <f t="shared" si="25"/>
        <v>61175.107577262781</v>
      </c>
      <c r="J48" s="19">
        <f t="shared" si="25"/>
        <v>61175.107577262781</v>
      </c>
      <c r="K48" s="19">
        <f t="shared" si="25"/>
        <v>61175.107577262781</v>
      </c>
      <c r="L48" s="19">
        <f t="shared" si="25"/>
        <v>61175.107577262781</v>
      </c>
      <c r="M48" s="19">
        <f t="shared" si="25"/>
        <v>61175.107577262781</v>
      </c>
      <c r="N48" s="19">
        <f t="shared" si="25"/>
        <v>61175.107577262781</v>
      </c>
      <c r="O48" s="19">
        <f t="shared" si="25"/>
        <v>61175.107577262781</v>
      </c>
      <c r="P48" s="19">
        <f t="shared" si="25"/>
        <v>61175.107577262781</v>
      </c>
      <c r="Q48" s="19">
        <f t="shared" si="25"/>
        <v>61175.107577262781</v>
      </c>
      <c r="R48" s="19">
        <f t="shared" si="25"/>
        <v>61175.107577262781</v>
      </c>
      <c r="S48" s="19" t="str">
        <f t="shared" si="25"/>
        <v/>
      </c>
      <c r="T48" s="19" t="str">
        <f t="shared" si="25"/>
        <v/>
      </c>
      <c r="U48" s="19" t="str">
        <f t="shared" si="25"/>
        <v/>
      </c>
      <c r="V48" s="19" t="str">
        <f t="shared" si="25"/>
        <v/>
      </c>
      <c r="W48" s="19" t="str">
        <f t="shared" si="25"/>
        <v/>
      </c>
      <c r="X48" s="19" t="str">
        <f t="shared" si="25"/>
        <v/>
      </c>
      <c r="Y48" s="19" t="str">
        <f t="shared" si="25"/>
        <v/>
      </c>
      <c r="Z48" s="19" t="str">
        <f t="shared" si="25"/>
        <v/>
      </c>
      <c r="AA48" s="19" t="str">
        <f t="shared" si="25"/>
        <v/>
      </c>
      <c r="AB48" s="19" t="str">
        <f t="shared" si="25"/>
        <v/>
      </c>
    </row>
    <row r="49" spans="1:28" x14ac:dyDescent="0.25">
      <c r="A49" s="4" t="s">
        <v>31</v>
      </c>
      <c r="D49" s="2">
        <f t="shared" ref="D49:AB49" si="26">IF(D2&lt;=$D$43,D48-D50,"")</f>
        <v>20675.107577262781</v>
      </c>
      <c r="E49" s="2">
        <f t="shared" si="26"/>
        <v>22225.740645557489</v>
      </c>
      <c r="F49" s="2">
        <f t="shared" si="26"/>
        <v>23892.671193974304</v>
      </c>
      <c r="G49" s="2">
        <f t="shared" si="26"/>
        <v>25684.621533522375</v>
      </c>
      <c r="H49" s="2">
        <f t="shared" si="26"/>
        <v>27610.968148536558</v>
      </c>
      <c r="I49" s="2">
        <f t="shared" si="26"/>
        <v>29681.790759676798</v>
      </c>
      <c r="J49" s="2">
        <f t="shared" si="26"/>
        <v>31907.925066652555</v>
      </c>
      <c r="K49" s="2">
        <f t="shared" si="26"/>
        <v>34301.019446651495</v>
      </c>
      <c r="L49" s="2">
        <f t="shared" si="26"/>
        <v>36873.59590515036</v>
      </c>
      <c r="M49" s="2">
        <f t="shared" si="26"/>
        <v>39639.115598036631</v>
      </c>
      <c r="N49" s="2">
        <f t="shared" si="26"/>
        <v>42612.049267889379</v>
      </c>
      <c r="O49" s="2">
        <f t="shared" si="26"/>
        <v>45807.952962981086</v>
      </c>
      <c r="P49" s="2">
        <f t="shared" si="26"/>
        <v>49243.549435204666</v>
      </c>
      <c r="Q49" s="2">
        <f t="shared" si="26"/>
        <v>52936.815642845017</v>
      </c>
      <c r="R49" s="2">
        <f t="shared" si="26"/>
        <v>56907.07681605839</v>
      </c>
      <c r="S49" s="2" t="str">
        <f t="shared" si="26"/>
        <v/>
      </c>
      <c r="T49" s="2" t="str">
        <f t="shared" si="26"/>
        <v/>
      </c>
      <c r="U49" s="2" t="str">
        <f t="shared" si="26"/>
        <v/>
      </c>
      <c r="V49" s="2" t="str">
        <f t="shared" si="26"/>
        <v/>
      </c>
      <c r="W49" s="2" t="str">
        <f t="shared" si="26"/>
        <v/>
      </c>
      <c r="X49" s="2" t="str">
        <f t="shared" si="26"/>
        <v/>
      </c>
      <c r="Y49" s="2" t="str">
        <f t="shared" si="26"/>
        <v/>
      </c>
      <c r="Z49" s="2" t="str">
        <f t="shared" si="26"/>
        <v/>
      </c>
      <c r="AA49" s="2" t="str">
        <f t="shared" si="26"/>
        <v/>
      </c>
      <c r="AB49" s="2" t="str">
        <f t="shared" si="26"/>
        <v/>
      </c>
    </row>
    <row r="50" spans="1:28" x14ac:dyDescent="0.25">
      <c r="A50" s="4" t="s">
        <v>30</v>
      </c>
      <c r="D50" s="2">
        <f t="shared" ref="D50:AB50" si="27">IF(D2&lt;=$D43,D47*$D42,"")</f>
        <v>40500</v>
      </c>
      <c r="E50" s="2">
        <f t="shared" si="27"/>
        <v>38949.366931705292</v>
      </c>
      <c r="F50" s="2">
        <f t="shared" si="27"/>
        <v>37282.436383288477</v>
      </c>
      <c r="G50" s="2">
        <f t="shared" si="27"/>
        <v>35490.486043740406</v>
      </c>
      <c r="H50" s="2">
        <f t="shared" si="27"/>
        <v>33564.139428726223</v>
      </c>
      <c r="I50" s="2">
        <f t="shared" si="27"/>
        <v>31493.316817585983</v>
      </c>
      <c r="J50" s="2">
        <f t="shared" si="27"/>
        <v>29267.182510610226</v>
      </c>
      <c r="K50" s="2">
        <f t="shared" si="27"/>
        <v>26874.088130611286</v>
      </c>
      <c r="L50" s="2">
        <f t="shared" si="27"/>
        <v>24301.511672112421</v>
      </c>
      <c r="M50" s="2">
        <f t="shared" si="27"/>
        <v>21535.991979226146</v>
      </c>
      <c r="N50" s="2">
        <f t="shared" si="27"/>
        <v>18563.058309373399</v>
      </c>
      <c r="O50" s="2">
        <f t="shared" si="27"/>
        <v>15367.154614281697</v>
      </c>
      <c r="P50" s="2">
        <f t="shared" si="27"/>
        <v>11931.558142058115</v>
      </c>
      <c r="Q50" s="2">
        <f t="shared" si="27"/>
        <v>8238.2919344177644</v>
      </c>
      <c r="R50" s="2">
        <f t="shared" si="27"/>
        <v>4268.030761204388</v>
      </c>
      <c r="S50" s="2" t="str">
        <f t="shared" si="27"/>
        <v/>
      </c>
      <c r="T50" s="2" t="str">
        <f t="shared" si="27"/>
        <v/>
      </c>
      <c r="U50" s="2" t="str">
        <f t="shared" si="27"/>
        <v/>
      </c>
      <c r="V50" s="2" t="str">
        <f t="shared" si="27"/>
        <v/>
      </c>
      <c r="W50" s="2" t="str">
        <f t="shared" si="27"/>
        <v/>
      </c>
      <c r="X50" s="2" t="str">
        <f t="shared" si="27"/>
        <v/>
      </c>
      <c r="Y50" s="2" t="str">
        <f t="shared" si="27"/>
        <v/>
      </c>
      <c r="Z50" s="2" t="str">
        <f t="shared" si="27"/>
        <v/>
      </c>
      <c r="AA50" s="2" t="str">
        <f t="shared" si="27"/>
        <v/>
      </c>
      <c r="AB50" s="2" t="str">
        <f t="shared" si="27"/>
        <v/>
      </c>
    </row>
    <row r="51" spans="1:28" x14ac:dyDescent="0.25">
      <c r="A51" s="4" t="s">
        <v>32</v>
      </c>
      <c r="D51" s="2">
        <f t="shared" ref="D51:AB51" si="28">IF(D2&lt;=$D43,D47-D49,"")</f>
        <v>519324.8924227372</v>
      </c>
      <c r="E51" s="2">
        <f t="shared" si="28"/>
        <v>497099.15177717974</v>
      </c>
      <c r="F51" s="2">
        <f t="shared" si="28"/>
        <v>473206.48058320541</v>
      </c>
      <c r="G51" s="2">
        <f t="shared" si="28"/>
        <v>447521.85904968303</v>
      </c>
      <c r="H51" s="2">
        <f t="shared" si="28"/>
        <v>419910.89090114646</v>
      </c>
      <c r="I51" s="2">
        <f t="shared" si="28"/>
        <v>390229.10014146968</v>
      </c>
      <c r="J51" s="2">
        <f t="shared" si="28"/>
        <v>358321.17507481715</v>
      </c>
      <c r="K51" s="2">
        <f t="shared" si="28"/>
        <v>324020.15562816564</v>
      </c>
      <c r="L51" s="2">
        <f t="shared" si="28"/>
        <v>287146.55972301529</v>
      </c>
      <c r="M51" s="2">
        <f t="shared" si="28"/>
        <v>247507.44412497868</v>
      </c>
      <c r="N51" s="2">
        <f t="shared" si="28"/>
        <v>204895.3948570893</v>
      </c>
      <c r="O51" s="2">
        <f t="shared" si="28"/>
        <v>159087.4418941082</v>
      </c>
      <c r="P51" s="2">
        <f t="shared" si="28"/>
        <v>109843.89245890353</v>
      </c>
      <c r="Q51" s="2">
        <f t="shared" si="28"/>
        <v>56907.076816058514</v>
      </c>
      <c r="R51" s="2">
        <f t="shared" si="28"/>
        <v>1.2369127944111824E-10</v>
      </c>
      <c r="S51" s="2" t="str">
        <f t="shared" si="28"/>
        <v/>
      </c>
      <c r="T51" s="2" t="str">
        <f t="shared" si="28"/>
        <v/>
      </c>
      <c r="U51" s="2" t="str">
        <f t="shared" si="28"/>
        <v/>
      </c>
      <c r="V51" s="2" t="str">
        <f t="shared" si="28"/>
        <v/>
      </c>
      <c r="W51" s="2" t="str">
        <f t="shared" si="28"/>
        <v/>
      </c>
      <c r="X51" s="2" t="str">
        <f t="shared" si="28"/>
        <v/>
      </c>
      <c r="Y51" s="2" t="str">
        <f t="shared" si="28"/>
        <v/>
      </c>
      <c r="Z51" s="2" t="str">
        <f t="shared" si="28"/>
        <v/>
      </c>
      <c r="AA51" s="2" t="str">
        <f t="shared" si="28"/>
        <v/>
      </c>
      <c r="AB51" s="2" t="str">
        <f t="shared" si="28"/>
        <v/>
      </c>
    </row>
    <row r="52" spans="1:28" s="4" customFormat="1" x14ac:dyDescent="0.25">
      <c r="B52" s="6"/>
      <c r="C52" s="31"/>
    </row>
    <row r="53" spans="1:28" s="4" customFormat="1" ht="18.75" x14ac:dyDescent="0.3">
      <c r="A53" s="15" t="s">
        <v>34</v>
      </c>
      <c r="B53" s="6"/>
      <c r="C53" s="31"/>
    </row>
    <row r="54" spans="1:28" s="4" customFormat="1" x14ac:dyDescent="0.25">
      <c r="B54" s="6"/>
      <c r="C54" s="31"/>
    </row>
    <row r="55" spans="1:28" s="4" customFormat="1" x14ac:dyDescent="0.25">
      <c r="A55" s="4" t="s">
        <v>25</v>
      </c>
      <c r="B55" s="25"/>
      <c r="C55" s="29"/>
      <c r="D55" s="20">
        <v>0</v>
      </c>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s="4" customFormat="1" x14ac:dyDescent="0.25">
      <c r="A56" s="4" t="s">
        <v>26</v>
      </c>
      <c r="B56" s="25"/>
      <c r="C56" s="29"/>
      <c r="D56" s="24">
        <v>15</v>
      </c>
    </row>
    <row r="57" spans="1:28" s="4" customFormat="1" x14ac:dyDescent="0.25">
      <c r="A57" s="4" t="s">
        <v>27</v>
      </c>
      <c r="B57" s="25"/>
      <c r="C57" s="29"/>
      <c r="D57" s="58">
        <f>MIN(D38,D36)*0.4</f>
        <v>760000</v>
      </c>
      <c r="E57" s="18"/>
      <c r="F57" s="18"/>
      <c r="G57" s="18"/>
      <c r="H57" s="18"/>
      <c r="I57" s="18"/>
      <c r="J57" s="18"/>
      <c r="K57" s="18"/>
      <c r="L57" s="18"/>
      <c r="M57" s="18"/>
      <c r="N57" s="18"/>
      <c r="O57" s="18"/>
      <c r="P57" s="18"/>
      <c r="Q57" s="18"/>
      <c r="R57" s="18"/>
      <c r="S57" s="18"/>
      <c r="T57" s="18"/>
      <c r="U57" s="18"/>
      <c r="V57" s="18"/>
      <c r="W57" s="18"/>
      <c r="X57" s="18"/>
      <c r="Y57" s="18"/>
      <c r="Z57" s="18"/>
      <c r="AA57" s="18"/>
      <c r="AB57" s="18"/>
    </row>
    <row r="58" spans="1:28" s="4" customFormat="1" x14ac:dyDescent="0.25">
      <c r="A58" s="4" t="s">
        <v>35</v>
      </c>
      <c r="B58" s="25"/>
      <c r="C58" s="29"/>
      <c r="D58" s="22">
        <v>0</v>
      </c>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s="4" customFormat="1" x14ac:dyDescent="0.25">
      <c r="B59" s="6"/>
      <c r="C59" s="31"/>
      <c r="D59" s="32"/>
      <c r="E59" s="32"/>
      <c r="F59" s="32"/>
      <c r="G59" s="32"/>
      <c r="H59" s="32"/>
      <c r="I59" s="32"/>
      <c r="J59" s="32"/>
      <c r="K59" s="32"/>
      <c r="L59" s="32"/>
      <c r="M59" s="32"/>
      <c r="N59" s="32"/>
      <c r="O59" s="32"/>
      <c r="P59" s="32"/>
      <c r="Q59" s="32"/>
      <c r="R59" s="32"/>
      <c r="S59" s="32"/>
      <c r="T59" s="32"/>
      <c r="U59" s="32"/>
      <c r="V59" s="32"/>
      <c r="W59" s="32"/>
      <c r="X59" s="32"/>
      <c r="Y59" s="32"/>
      <c r="Z59" s="32"/>
      <c r="AA59" s="32"/>
      <c r="AB59" s="32"/>
    </row>
    <row r="60" spans="1:28" x14ac:dyDescent="0.25">
      <c r="A60" s="4" t="s">
        <v>28</v>
      </c>
      <c r="D60" s="2">
        <f>IF(D2&lt;=$D56,D57,"")</f>
        <v>760000</v>
      </c>
      <c r="E60" s="2">
        <f t="shared" ref="E60:AB60" si="29">IF(E2&lt;=$D56,D64,"")</f>
        <v>709333.33333333337</v>
      </c>
      <c r="F60" s="2">
        <f t="shared" si="29"/>
        <v>658666.66666666674</v>
      </c>
      <c r="G60" s="2">
        <f t="shared" si="29"/>
        <v>608000.00000000012</v>
      </c>
      <c r="H60" s="2">
        <f t="shared" si="29"/>
        <v>557333.33333333349</v>
      </c>
      <c r="I60" s="2">
        <f t="shared" si="29"/>
        <v>506666.6666666668</v>
      </c>
      <c r="J60" s="2">
        <f t="shared" si="29"/>
        <v>456000.00000000012</v>
      </c>
      <c r="K60" s="2">
        <f t="shared" si="29"/>
        <v>405333.33333333343</v>
      </c>
      <c r="L60" s="2">
        <f t="shared" si="29"/>
        <v>354666.66666666674</v>
      </c>
      <c r="M60" s="2">
        <f t="shared" si="29"/>
        <v>304000.00000000006</v>
      </c>
      <c r="N60" s="2">
        <f t="shared" si="29"/>
        <v>253333.3333333334</v>
      </c>
      <c r="O60" s="2">
        <f t="shared" si="29"/>
        <v>202666.66666666674</v>
      </c>
      <c r="P60" s="2">
        <f t="shared" si="29"/>
        <v>152000.00000000009</v>
      </c>
      <c r="Q60" s="2">
        <f t="shared" si="29"/>
        <v>101333.33333333343</v>
      </c>
      <c r="R60" s="2">
        <f t="shared" si="29"/>
        <v>50666.666666666766</v>
      </c>
      <c r="S60" s="2" t="str">
        <f t="shared" si="29"/>
        <v/>
      </c>
      <c r="T60" s="2" t="str">
        <f t="shared" si="29"/>
        <v/>
      </c>
      <c r="U60" s="2" t="str">
        <f t="shared" si="29"/>
        <v/>
      </c>
      <c r="V60" s="2" t="str">
        <f t="shared" si="29"/>
        <v/>
      </c>
      <c r="W60" s="2" t="str">
        <f t="shared" si="29"/>
        <v/>
      </c>
      <c r="X60" s="2" t="str">
        <f t="shared" si="29"/>
        <v/>
      </c>
      <c r="Y60" s="2" t="str">
        <f t="shared" si="29"/>
        <v/>
      </c>
      <c r="Z60" s="2" t="str">
        <f t="shared" si="29"/>
        <v/>
      </c>
      <c r="AA60" s="2" t="str">
        <f t="shared" si="29"/>
        <v/>
      </c>
      <c r="AB60" s="2" t="str">
        <f t="shared" si="29"/>
        <v/>
      </c>
    </row>
    <row r="61" spans="1:28" x14ac:dyDescent="0.25">
      <c r="A61" s="4" t="s">
        <v>29</v>
      </c>
      <c r="D61" s="2">
        <f t="shared" ref="D61:AB61" si="30">IF(D2&lt;=$D56,PMT($D55,$D56,-$D57,$D58),"")</f>
        <v>50666.666666666664</v>
      </c>
      <c r="E61" s="2">
        <f t="shared" si="30"/>
        <v>50666.666666666664</v>
      </c>
      <c r="F61" s="2">
        <f t="shared" si="30"/>
        <v>50666.666666666664</v>
      </c>
      <c r="G61" s="2">
        <f t="shared" si="30"/>
        <v>50666.666666666664</v>
      </c>
      <c r="H61" s="2">
        <f t="shared" si="30"/>
        <v>50666.666666666664</v>
      </c>
      <c r="I61" s="2">
        <f t="shared" si="30"/>
        <v>50666.666666666664</v>
      </c>
      <c r="J61" s="2">
        <f t="shared" si="30"/>
        <v>50666.666666666664</v>
      </c>
      <c r="K61" s="2">
        <f t="shared" si="30"/>
        <v>50666.666666666664</v>
      </c>
      <c r="L61" s="2">
        <f t="shared" si="30"/>
        <v>50666.666666666664</v>
      </c>
      <c r="M61" s="2">
        <f t="shared" si="30"/>
        <v>50666.666666666664</v>
      </c>
      <c r="N61" s="2">
        <f t="shared" si="30"/>
        <v>50666.666666666664</v>
      </c>
      <c r="O61" s="2">
        <f t="shared" si="30"/>
        <v>50666.666666666664</v>
      </c>
      <c r="P61" s="2">
        <f t="shared" si="30"/>
        <v>50666.666666666664</v>
      </c>
      <c r="Q61" s="2">
        <f t="shared" si="30"/>
        <v>50666.666666666664</v>
      </c>
      <c r="R61" s="2">
        <f t="shared" si="30"/>
        <v>50666.666666666664</v>
      </c>
      <c r="S61" s="2" t="str">
        <f t="shared" si="30"/>
        <v/>
      </c>
      <c r="T61" s="2" t="str">
        <f t="shared" si="30"/>
        <v/>
      </c>
      <c r="U61" s="2" t="str">
        <f t="shared" si="30"/>
        <v/>
      </c>
      <c r="V61" s="2" t="str">
        <f t="shared" si="30"/>
        <v/>
      </c>
      <c r="W61" s="2" t="str">
        <f t="shared" si="30"/>
        <v/>
      </c>
      <c r="X61" s="2" t="str">
        <f t="shared" si="30"/>
        <v/>
      </c>
      <c r="Y61" s="2" t="str">
        <f t="shared" si="30"/>
        <v/>
      </c>
      <c r="Z61" s="2" t="str">
        <f t="shared" si="30"/>
        <v/>
      </c>
      <c r="AA61" s="2" t="str">
        <f t="shared" si="30"/>
        <v/>
      </c>
      <c r="AB61" s="2" t="str">
        <f t="shared" si="30"/>
        <v/>
      </c>
    </row>
    <row r="62" spans="1:28" x14ac:dyDescent="0.25">
      <c r="A62" s="4" t="s">
        <v>31</v>
      </c>
      <c r="D62" s="2">
        <f t="shared" ref="D62:AB62" si="31">IF(D2&lt;=$D56,D61-D63,"")</f>
        <v>50666.666666666664</v>
      </c>
      <c r="E62" s="2">
        <f t="shared" si="31"/>
        <v>50666.666666666664</v>
      </c>
      <c r="F62" s="2">
        <f t="shared" si="31"/>
        <v>50666.666666666664</v>
      </c>
      <c r="G62" s="2">
        <f t="shared" si="31"/>
        <v>50666.666666666664</v>
      </c>
      <c r="H62" s="2">
        <f t="shared" si="31"/>
        <v>50666.666666666664</v>
      </c>
      <c r="I62" s="2">
        <f t="shared" si="31"/>
        <v>50666.666666666664</v>
      </c>
      <c r="J62" s="2">
        <f t="shared" si="31"/>
        <v>50666.666666666664</v>
      </c>
      <c r="K62" s="2">
        <f t="shared" si="31"/>
        <v>50666.666666666664</v>
      </c>
      <c r="L62" s="2">
        <f t="shared" si="31"/>
        <v>50666.666666666664</v>
      </c>
      <c r="M62" s="2">
        <f t="shared" si="31"/>
        <v>50666.666666666664</v>
      </c>
      <c r="N62" s="2">
        <f t="shared" si="31"/>
        <v>50666.666666666664</v>
      </c>
      <c r="O62" s="2">
        <f t="shared" si="31"/>
        <v>50666.666666666664</v>
      </c>
      <c r="P62" s="2">
        <f t="shared" si="31"/>
        <v>50666.666666666664</v>
      </c>
      <c r="Q62" s="2">
        <f t="shared" si="31"/>
        <v>50666.666666666664</v>
      </c>
      <c r="R62" s="2">
        <f t="shared" si="31"/>
        <v>50666.666666666664</v>
      </c>
      <c r="S62" s="2" t="str">
        <f t="shared" si="31"/>
        <v/>
      </c>
      <c r="T62" s="2" t="str">
        <f t="shared" si="31"/>
        <v/>
      </c>
      <c r="U62" s="2" t="str">
        <f t="shared" si="31"/>
        <v/>
      </c>
      <c r="V62" s="2" t="str">
        <f t="shared" si="31"/>
        <v/>
      </c>
      <c r="W62" s="2" t="str">
        <f t="shared" si="31"/>
        <v/>
      </c>
      <c r="X62" s="2" t="str">
        <f t="shared" si="31"/>
        <v/>
      </c>
      <c r="Y62" s="2" t="str">
        <f t="shared" si="31"/>
        <v/>
      </c>
      <c r="Z62" s="2" t="str">
        <f t="shared" si="31"/>
        <v/>
      </c>
      <c r="AA62" s="2" t="str">
        <f t="shared" si="31"/>
        <v/>
      </c>
      <c r="AB62" s="2" t="str">
        <f t="shared" si="31"/>
        <v/>
      </c>
    </row>
    <row r="63" spans="1:28" x14ac:dyDescent="0.25">
      <c r="A63" s="4" t="s">
        <v>30</v>
      </c>
      <c r="D63" s="2">
        <f t="shared" ref="D63:AB63" si="32">IF(D2&lt;=$D56,D60*$D55,"")</f>
        <v>0</v>
      </c>
      <c r="E63" s="2">
        <f t="shared" si="32"/>
        <v>0</v>
      </c>
      <c r="F63" s="2">
        <f t="shared" si="32"/>
        <v>0</v>
      </c>
      <c r="G63" s="2">
        <f t="shared" si="32"/>
        <v>0</v>
      </c>
      <c r="H63" s="2">
        <f t="shared" si="32"/>
        <v>0</v>
      </c>
      <c r="I63" s="2">
        <f t="shared" si="32"/>
        <v>0</v>
      </c>
      <c r="J63" s="2">
        <f t="shared" si="32"/>
        <v>0</v>
      </c>
      <c r="K63" s="2">
        <f t="shared" si="32"/>
        <v>0</v>
      </c>
      <c r="L63" s="2">
        <f t="shared" si="32"/>
        <v>0</v>
      </c>
      <c r="M63" s="2">
        <f t="shared" si="32"/>
        <v>0</v>
      </c>
      <c r="N63" s="2">
        <f t="shared" si="32"/>
        <v>0</v>
      </c>
      <c r="O63" s="2">
        <f t="shared" si="32"/>
        <v>0</v>
      </c>
      <c r="P63" s="2">
        <f t="shared" si="32"/>
        <v>0</v>
      </c>
      <c r="Q63" s="2">
        <f t="shared" si="32"/>
        <v>0</v>
      </c>
      <c r="R63" s="2">
        <f t="shared" si="32"/>
        <v>0</v>
      </c>
      <c r="S63" s="2" t="str">
        <f t="shared" si="32"/>
        <v/>
      </c>
      <c r="T63" s="2" t="str">
        <f t="shared" si="32"/>
        <v/>
      </c>
      <c r="U63" s="2" t="str">
        <f t="shared" si="32"/>
        <v/>
      </c>
      <c r="V63" s="2" t="str">
        <f t="shared" si="32"/>
        <v/>
      </c>
      <c r="W63" s="2" t="str">
        <f t="shared" si="32"/>
        <v/>
      </c>
      <c r="X63" s="2" t="str">
        <f t="shared" si="32"/>
        <v/>
      </c>
      <c r="Y63" s="2" t="str">
        <f t="shared" si="32"/>
        <v/>
      </c>
      <c r="Z63" s="2" t="str">
        <f t="shared" si="32"/>
        <v/>
      </c>
      <c r="AA63" s="2" t="str">
        <f t="shared" si="32"/>
        <v/>
      </c>
      <c r="AB63" s="2" t="str">
        <f t="shared" si="32"/>
        <v/>
      </c>
    </row>
    <row r="64" spans="1:28" x14ac:dyDescent="0.25">
      <c r="A64" s="4" t="s">
        <v>32</v>
      </c>
      <c r="D64" s="2">
        <f t="shared" ref="D64:AB64" si="33">IF(D2&lt;=$D56,D60-D62,"")</f>
        <v>709333.33333333337</v>
      </c>
      <c r="E64" s="2">
        <f t="shared" si="33"/>
        <v>658666.66666666674</v>
      </c>
      <c r="F64" s="2">
        <f t="shared" si="33"/>
        <v>608000.00000000012</v>
      </c>
      <c r="G64" s="2">
        <f t="shared" si="33"/>
        <v>557333.33333333349</v>
      </c>
      <c r="H64" s="2">
        <f t="shared" si="33"/>
        <v>506666.6666666668</v>
      </c>
      <c r="I64" s="2">
        <f t="shared" si="33"/>
        <v>456000.00000000012</v>
      </c>
      <c r="J64" s="2">
        <f t="shared" si="33"/>
        <v>405333.33333333343</v>
      </c>
      <c r="K64" s="2">
        <f t="shared" si="33"/>
        <v>354666.66666666674</v>
      </c>
      <c r="L64" s="2">
        <f t="shared" si="33"/>
        <v>304000.00000000006</v>
      </c>
      <c r="M64" s="2">
        <f t="shared" si="33"/>
        <v>253333.3333333334</v>
      </c>
      <c r="N64" s="2">
        <f t="shared" si="33"/>
        <v>202666.66666666674</v>
      </c>
      <c r="O64" s="2">
        <f t="shared" si="33"/>
        <v>152000.00000000009</v>
      </c>
      <c r="P64" s="2">
        <f t="shared" si="33"/>
        <v>101333.33333333343</v>
      </c>
      <c r="Q64" s="2">
        <f t="shared" si="33"/>
        <v>50666.666666666766</v>
      </c>
      <c r="R64" s="2">
        <f t="shared" si="33"/>
        <v>1.0186340659856796E-10</v>
      </c>
      <c r="S64" s="2" t="str">
        <f t="shared" si="33"/>
        <v/>
      </c>
      <c r="T64" s="2" t="str">
        <f t="shared" si="33"/>
        <v/>
      </c>
      <c r="U64" s="2" t="str">
        <f t="shared" si="33"/>
        <v/>
      </c>
      <c r="V64" s="2" t="str">
        <f t="shared" si="33"/>
        <v/>
      </c>
      <c r="W64" s="2" t="str">
        <f t="shared" si="33"/>
        <v/>
      </c>
      <c r="X64" s="2" t="str">
        <f t="shared" si="33"/>
        <v/>
      </c>
      <c r="Y64" s="2" t="str">
        <f t="shared" si="33"/>
        <v/>
      </c>
      <c r="Z64" s="2" t="str">
        <f t="shared" si="33"/>
        <v/>
      </c>
      <c r="AA64" s="2" t="str">
        <f t="shared" si="33"/>
        <v/>
      </c>
      <c r="AB64" s="2" t="str">
        <f t="shared" si="33"/>
        <v/>
      </c>
    </row>
    <row r="65" spans="1:28" s="4" customFormat="1" x14ac:dyDescent="0.25">
      <c r="B65" s="6"/>
      <c r="C65" s="31"/>
      <c r="D65" s="36"/>
      <c r="E65" s="36"/>
      <c r="F65" s="36"/>
      <c r="G65" s="36"/>
      <c r="H65" s="36"/>
      <c r="I65" s="36"/>
      <c r="J65" s="36"/>
      <c r="K65" s="36"/>
      <c r="L65" s="36"/>
      <c r="M65" s="36"/>
      <c r="N65" s="36"/>
      <c r="O65" s="36"/>
      <c r="P65" s="36"/>
      <c r="Q65" s="36"/>
      <c r="R65" s="36"/>
      <c r="S65" s="36"/>
      <c r="T65" s="36"/>
      <c r="U65" s="36"/>
      <c r="V65" s="36"/>
      <c r="W65" s="36"/>
      <c r="X65" s="36"/>
      <c r="Y65" s="36"/>
      <c r="Z65" s="36"/>
      <c r="AA65" s="36"/>
      <c r="AB65" s="36"/>
    </row>
    <row r="66" spans="1:28" x14ac:dyDescent="0.25">
      <c r="A66" s="4" t="s">
        <v>36</v>
      </c>
      <c r="D66" s="2">
        <f t="shared" ref="D66:AB66" si="34">D32</f>
        <v>184866.38655462186</v>
      </c>
      <c r="E66" s="2">
        <f t="shared" si="34"/>
        <v>183068.18655462185</v>
      </c>
      <c r="F66" s="2">
        <f t="shared" si="34"/>
        <v>190206.35988235293</v>
      </c>
      <c r="G66" s="2">
        <f t="shared" si="34"/>
        <v>188298.64950235296</v>
      </c>
      <c r="H66" s="2">
        <f t="shared" si="34"/>
        <v>198523.54310507062</v>
      </c>
      <c r="I66" s="2">
        <f t="shared" si="34"/>
        <v>196499.65316292862</v>
      </c>
      <c r="J66" s="2">
        <f t="shared" si="34"/>
        <v>204326.87358134583</v>
      </c>
      <c r="K66" s="2">
        <f t="shared" si="34"/>
        <v>202179.72874172739</v>
      </c>
      <c r="L66" s="2">
        <f t="shared" si="34"/>
        <v>213400.58796868517</v>
      </c>
      <c r="M66" s="2">
        <f t="shared" si="34"/>
        <v>211122.68200833397</v>
      </c>
      <c r="N66" s="2">
        <f t="shared" si="34"/>
        <v>219704.22820152514</v>
      </c>
      <c r="O66" s="2">
        <f t="shared" si="34"/>
        <v>217287.59776818854</v>
      </c>
      <c r="P66" s="2">
        <f t="shared" si="34"/>
        <v>229600.14722082252</v>
      </c>
      <c r="Q66" s="2">
        <f t="shared" si="34"/>
        <v>227036.34399409569</v>
      </c>
      <c r="R66" s="2">
        <f t="shared" si="34"/>
        <v>236443.5144094862</v>
      </c>
      <c r="S66" s="2">
        <f t="shared" si="34"/>
        <v>233723.5755662517</v>
      </c>
      <c r="T66" s="2">
        <f t="shared" si="34"/>
        <v>247232.57068358533</v>
      </c>
      <c r="U66" s="2">
        <f t="shared" si="34"/>
        <v>244346.98756479789</v>
      </c>
      <c r="V66" s="2">
        <f t="shared" si="34"/>
        <v>254657.63318460516</v>
      </c>
      <c r="W66" s="2">
        <f t="shared" si="34"/>
        <v>251596.31805388356</v>
      </c>
      <c r="X66" s="2">
        <f t="shared" si="34"/>
        <v>266416.37451300654</v>
      </c>
      <c r="Y66" s="2">
        <f t="shared" si="34"/>
        <v>263168.62529082398</v>
      </c>
      <c r="Z66" s="2">
        <f t="shared" si="34"/>
        <v>274467.7264379306</v>
      </c>
      <c r="AA66" s="2">
        <f t="shared" si="34"/>
        <v>271022.18928811717</v>
      </c>
      <c r="AB66" s="2">
        <f t="shared" si="34"/>
        <v>287278.68551206152</v>
      </c>
    </row>
    <row r="67" spans="1:28" ht="15.75" thickBot="1" x14ac:dyDescent="0.3">
      <c r="A67" s="4" t="s">
        <v>37</v>
      </c>
      <c r="D67" s="2">
        <f>IF(D61="",0,D61)+IF(D48="",0,D48)</f>
        <v>111841.77424392945</v>
      </c>
      <c r="E67" s="2">
        <f t="shared" ref="E67:AB67" si="35">IF(E61="",0,E61)+IF(E48="",0,E48)</f>
        <v>111841.77424392945</v>
      </c>
      <c r="F67" s="2">
        <f t="shared" si="35"/>
        <v>111841.77424392945</v>
      </c>
      <c r="G67" s="2">
        <f t="shared" si="35"/>
        <v>111841.77424392945</v>
      </c>
      <c r="H67" s="2">
        <f t="shared" si="35"/>
        <v>111841.77424392945</v>
      </c>
      <c r="I67" s="2">
        <f t="shared" si="35"/>
        <v>111841.77424392945</v>
      </c>
      <c r="J67" s="2">
        <f t="shared" si="35"/>
        <v>111841.77424392945</v>
      </c>
      <c r="K67" s="2">
        <f t="shared" si="35"/>
        <v>111841.77424392945</v>
      </c>
      <c r="L67" s="2">
        <f t="shared" si="35"/>
        <v>111841.77424392945</v>
      </c>
      <c r="M67" s="2">
        <f t="shared" si="35"/>
        <v>111841.77424392945</v>
      </c>
      <c r="N67" s="2">
        <f t="shared" si="35"/>
        <v>111841.77424392945</v>
      </c>
      <c r="O67" s="2">
        <f t="shared" si="35"/>
        <v>111841.77424392945</v>
      </c>
      <c r="P67" s="2">
        <f t="shared" si="35"/>
        <v>111841.77424392945</v>
      </c>
      <c r="Q67" s="2">
        <f t="shared" si="35"/>
        <v>111841.77424392945</v>
      </c>
      <c r="R67" s="2">
        <f t="shared" si="35"/>
        <v>111841.77424392945</v>
      </c>
      <c r="S67" s="2">
        <f t="shared" si="35"/>
        <v>0</v>
      </c>
      <c r="T67" s="2">
        <f t="shared" si="35"/>
        <v>0</v>
      </c>
      <c r="U67" s="2">
        <f t="shared" si="35"/>
        <v>0</v>
      </c>
      <c r="V67" s="2">
        <f t="shared" si="35"/>
        <v>0</v>
      </c>
      <c r="W67" s="2">
        <f t="shared" si="35"/>
        <v>0</v>
      </c>
      <c r="X67" s="2">
        <f t="shared" si="35"/>
        <v>0</v>
      </c>
      <c r="Y67" s="2">
        <f t="shared" si="35"/>
        <v>0</v>
      </c>
      <c r="Z67" s="2">
        <f t="shared" si="35"/>
        <v>0</v>
      </c>
      <c r="AA67" s="2">
        <f t="shared" si="35"/>
        <v>0</v>
      </c>
      <c r="AB67" s="2">
        <f t="shared" si="35"/>
        <v>0</v>
      </c>
    </row>
    <row r="68" spans="1:28" s="17" customFormat="1" ht="16.5" thickTop="1" x14ac:dyDescent="0.25">
      <c r="A68" s="14" t="s">
        <v>38</v>
      </c>
      <c r="B68" s="33"/>
      <c r="C68" s="34"/>
      <c r="D68" s="35">
        <f>D66-D67</f>
        <v>73024.612310692406</v>
      </c>
      <c r="E68" s="35">
        <f t="shared" ref="E68:AB68" si="36">E66-E67</f>
        <v>71226.412310692394</v>
      </c>
      <c r="F68" s="35">
        <f t="shared" si="36"/>
        <v>78364.585638423479</v>
      </c>
      <c r="G68" s="35">
        <f t="shared" si="36"/>
        <v>76456.875258423504</v>
      </c>
      <c r="H68" s="35">
        <f t="shared" si="36"/>
        <v>86681.768861141172</v>
      </c>
      <c r="I68" s="35">
        <f t="shared" si="36"/>
        <v>84657.878918999166</v>
      </c>
      <c r="J68" s="35">
        <f t="shared" si="36"/>
        <v>92485.099337416381</v>
      </c>
      <c r="K68" s="35">
        <f t="shared" si="36"/>
        <v>90337.954497797939</v>
      </c>
      <c r="L68" s="35">
        <f t="shared" si="36"/>
        <v>101558.81372475572</v>
      </c>
      <c r="M68" s="35">
        <f t="shared" si="36"/>
        <v>99280.907764404517</v>
      </c>
      <c r="N68" s="35">
        <f t="shared" si="36"/>
        <v>107862.45395759569</v>
      </c>
      <c r="O68" s="35">
        <f t="shared" si="36"/>
        <v>105445.82352425909</v>
      </c>
      <c r="P68" s="35">
        <f t="shared" si="36"/>
        <v>117758.37297689306</v>
      </c>
      <c r="Q68" s="35">
        <f t="shared" si="36"/>
        <v>115194.56975016624</v>
      </c>
      <c r="R68" s="35">
        <f t="shared" si="36"/>
        <v>124601.74016555675</v>
      </c>
      <c r="S68" s="35">
        <f t="shared" si="36"/>
        <v>233723.5755662517</v>
      </c>
      <c r="T68" s="35">
        <f t="shared" si="36"/>
        <v>247232.57068358533</v>
      </c>
      <c r="U68" s="35">
        <f t="shared" si="36"/>
        <v>244346.98756479789</v>
      </c>
      <c r="V68" s="35">
        <f t="shared" si="36"/>
        <v>254657.63318460516</v>
      </c>
      <c r="W68" s="35">
        <f t="shared" si="36"/>
        <v>251596.31805388356</v>
      </c>
      <c r="X68" s="35">
        <f t="shared" si="36"/>
        <v>266416.37451300654</v>
      </c>
      <c r="Y68" s="35">
        <f t="shared" si="36"/>
        <v>263168.62529082398</v>
      </c>
      <c r="Z68" s="35">
        <f t="shared" si="36"/>
        <v>274467.7264379306</v>
      </c>
      <c r="AA68" s="35">
        <f t="shared" si="36"/>
        <v>271022.18928811717</v>
      </c>
      <c r="AB68" s="35">
        <f t="shared" si="36"/>
        <v>287278.68551206152</v>
      </c>
    </row>
    <row r="69" spans="1:28" s="4" customFormat="1" x14ac:dyDescent="0.25">
      <c r="B69" s="6"/>
      <c r="C69" s="31"/>
    </row>
  </sheetData>
  <conditionalFormatting sqref="H37:H38">
    <cfRule type="colorScale" priority="1">
      <colorScale>
        <cfvo type="num" val="-75000"/>
        <cfvo type="num" val="-25000"/>
        <cfvo type="num" val="0"/>
        <color rgb="FFF8696B"/>
        <color rgb="FFFFEB84"/>
        <color rgb="FF63BE7B"/>
      </colorScale>
    </cfRule>
  </conditionalFormatting>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4E8C0-2DDA-4C03-A178-D63B8C2D2695}">
  <dimension ref="A1:E23"/>
  <sheetViews>
    <sheetView tabSelected="1" workbookViewId="0">
      <selection activeCell="D5" sqref="D5"/>
    </sheetView>
  </sheetViews>
  <sheetFormatPr defaultRowHeight="15" x14ac:dyDescent="0.25"/>
  <cols>
    <col min="1" max="1" width="24.140625" customWidth="1"/>
    <col min="2" max="2" width="11.85546875" customWidth="1"/>
    <col min="3" max="3" width="15.140625" customWidth="1"/>
    <col min="4" max="4" width="12.140625" customWidth="1"/>
  </cols>
  <sheetData>
    <row r="1" spans="1:5" x14ac:dyDescent="0.25">
      <c r="A1" t="s">
        <v>153</v>
      </c>
      <c r="B1" t="s">
        <v>152</v>
      </c>
      <c r="C1" t="s">
        <v>151</v>
      </c>
      <c r="D1" t="s">
        <v>57</v>
      </c>
      <c r="E1" t="s">
        <v>150</v>
      </c>
    </row>
    <row r="2" spans="1:5" x14ac:dyDescent="0.25">
      <c r="A2" t="s">
        <v>149</v>
      </c>
      <c r="B2" t="s">
        <v>148</v>
      </c>
      <c r="C2">
        <v>160</v>
      </c>
    </row>
    <row r="3" spans="1:5" x14ac:dyDescent="0.25">
      <c r="A3" t="s">
        <v>147</v>
      </c>
      <c r="B3" t="s">
        <v>146</v>
      </c>
      <c r="C3">
        <v>170</v>
      </c>
    </row>
    <row r="4" spans="1:5" x14ac:dyDescent="0.25">
      <c r="A4" t="s">
        <v>145</v>
      </c>
      <c r="B4" t="s">
        <v>144</v>
      </c>
      <c r="C4">
        <v>200</v>
      </c>
    </row>
    <row r="5" spans="1:5" x14ac:dyDescent="0.25">
      <c r="A5" t="s">
        <v>140</v>
      </c>
      <c r="B5" t="s">
        <v>139</v>
      </c>
      <c r="C5">
        <v>210</v>
      </c>
      <c r="D5">
        <v>13</v>
      </c>
    </row>
    <row r="6" spans="1:5" x14ac:dyDescent="0.25">
      <c r="A6" t="s">
        <v>138</v>
      </c>
      <c r="B6" t="s">
        <v>137</v>
      </c>
      <c r="C6">
        <v>230</v>
      </c>
    </row>
    <row r="7" spans="1:5" x14ac:dyDescent="0.25">
      <c r="A7" t="s">
        <v>136</v>
      </c>
      <c r="B7" t="s">
        <v>135</v>
      </c>
      <c r="C7">
        <v>250</v>
      </c>
    </row>
    <row r="8" spans="1:5" x14ac:dyDescent="0.25">
      <c r="A8" t="s">
        <v>134</v>
      </c>
      <c r="C8">
        <v>300</v>
      </c>
    </row>
    <row r="9" spans="1:5" x14ac:dyDescent="0.25">
      <c r="A9" t="s">
        <v>133</v>
      </c>
      <c r="B9" t="s">
        <v>132</v>
      </c>
      <c r="C9">
        <v>305</v>
      </c>
    </row>
    <row r="10" spans="1:5" x14ac:dyDescent="0.25">
      <c r="A10" t="s">
        <v>131</v>
      </c>
      <c r="B10" t="s">
        <v>130</v>
      </c>
      <c r="C10">
        <v>315</v>
      </c>
    </row>
    <row r="11" spans="1:5" x14ac:dyDescent="0.25">
      <c r="A11" t="s">
        <v>129</v>
      </c>
      <c r="B11" t="s">
        <v>128</v>
      </c>
      <c r="C11">
        <v>320</v>
      </c>
    </row>
    <row r="12" spans="1:5" x14ac:dyDescent="0.25">
      <c r="A12" t="s">
        <v>127</v>
      </c>
      <c r="B12" t="s">
        <v>126</v>
      </c>
      <c r="C12">
        <v>335</v>
      </c>
      <c r="D12">
        <v>22</v>
      </c>
      <c r="E12" t="s">
        <v>125</v>
      </c>
    </row>
    <row r="13" spans="1:5" x14ac:dyDescent="0.25">
      <c r="A13" t="s">
        <v>124</v>
      </c>
      <c r="B13" t="s">
        <v>123</v>
      </c>
      <c r="C13">
        <v>360</v>
      </c>
      <c r="D13" t="s">
        <v>112</v>
      </c>
    </row>
    <row r="14" spans="1:5" x14ac:dyDescent="0.25">
      <c r="A14" t="s">
        <v>122</v>
      </c>
      <c r="B14" t="s">
        <v>121</v>
      </c>
      <c r="C14">
        <v>360</v>
      </c>
      <c r="D14">
        <v>25.5</v>
      </c>
    </row>
    <row r="15" spans="1:5" x14ac:dyDescent="0.25">
      <c r="A15" t="s">
        <v>120</v>
      </c>
      <c r="B15" t="s">
        <v>119</v>
      </c>
      <c r="C15">
        <v>370</v>
      </c>
      <c r="D15" t="s">
        <v>112</v>
      </c>
    </row>
    <row r="16" spans="1:5" x14ac:dyDescent="0.25">
      <c r="A16" t="s">
        <v>118</v>
      </c>
      <c r="B16" t="s">
        <v>117</v>
      </c>
      <c r="C16">
        <v>390</v>
      </c>
      <c r="D16">
        <v>25</v>
      </c>
    </row>
    <row r="17" spans="1:5" x14ac:dyDescent="0.25">
      <c r="A17" t="s">
        <v>116</v>
      </c>
      <c r="B17" t="s">
        <v>115</v>
      </c>
      <c r="C17">
        <v>398</v>
      </c>
      <c r="D17" t="s">
        <v>112</v>
      </c>
    </row>
    <row r="18" spans="1:5" x14ac:dyDescent="0.25">
      <c r="A18" t="s">
        <v>114</v>
      </c>
      <c r="B18" t="s">
        <v>113</v>
      </c>
      <c r="C18">
        <v>400</v>
      </c>
      <c r="D18" t="s">
        <v>112</v>
      </c>
    </row>
    <row r="19" spans="1:5" x14ac:dyDescent="0.25">
      <c r="A19" t="s">
        <v>143</v>
      </c>
      <c r="B19" t="s">
        <v>142</v>
      </c>
      <c r="C19">
        <v>410</v>
      </c>
      <c r="D19" t="s">
        <v>141</v>
      </c>
    </row>
    <row r="20" spans="1:5" x14ac:dyDescent="0.25">
      <c r="A20" t="s">
        <v>111</v>
      </c>
      <c r="B20" t="s">
        <v>110</v>
      </c>
      <c r="C20">
        <v>410</v>
      </c>
      <c r="D20">
        <v>26.5</v>
      </c>
    </row>
    <row r="21" spans="1:5" x14ac:dyDescent="0.25">
      <c r="A21" t="s">
        <v>109</v>
      </c>
      <c r="B21" t="s">
        <v>108</v>
      </c>
      <c r="C21">
        <v>490</v>
      </c>
      <c r="D21">
        <v>24</v>
      </c>
    </row>
    <row r="22" spans="1:5" x14ac:dyDescent="0.25">
      <c r="A22" t="s">
        <v>107</v>
      </c>
      <c r="B22" t="s">
        <v>106</v>
      </c>
      <c r="C22">
        <v>500</v>
      </c>
      <c r="D22">
        <v>25</v>
      </c>
      <c r="E22" t="s">
        <v>105</v>
      </c>
    </row>
    <row r="23" spans="1:5" x14ac:dyDescent="0.25">
      <c r="A23" t="s">
        <v>104</v>
      </c>
      <c r="B23" t="s">
        <v>103</v>
      </c>
      <c r="C23">
        <v>540</v>
      </c>
      <c r="D23">
        <v>26</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54BB9-4628-4DEA-9D9A-0A241215392C}">
  <dimension ref="A1:AB69"/>
  <sheetViews>
    <sheetView workbookViewId="0">
      <pane xSplit="1" ySplit="2" topLeftCell="B3" activePane="bottomRight" state="frozen"/>
      <selection pane="topRight" activeCell="B1" sqref="B1"/>
      <selection pane="bottomLeft" activeCell="A3" sqref="A3"/>
      <selection pane="bottomRight" activeCell="F15" sqref="F15"/>
    </sheetView>
  </sheetViews>
  <sheetFormatPr defaultColWidth="9.140625" defaultRowHeight="15" x14ac:dyDescent="0.25"/>
  <cols>
    <col min="1" max="1" width="37.42578125" style="4" bestFit="1" customWidth="1"/>
    <col min="2" max="2" width="5.5703125" style="25" customWidth="1"/>
    <col min="3" max="3" width="5.5703125" style="29" customWidth="1"/>
    <col min="4" max="28" width="12.5703125" bestFit="1" customWidth="1"/>
  </cols>
  <sheetData>
    <row r="1" spans="1:28" s="4" customFormat="1" x14ac:dyDescent="0.25">
      <c r="A1" s="8" t="s">
        <v>24</v>
      </c>
      <c r="B1" s="7" t="s">
        <v>45</v>
      </c>
      <c r="C1" s="27"/>
      <c r="D1" s="40">
        <v>2026</v>
      </c>
      <c r="E1" s="40">
        <f>D1+1</f>
        <v>2027</v>
      </c>
      <c r="F1" s="40">
        <f t="shared" ref="F1:U2" si="0">E1+1</f>
        <v>2028</v>
      </c>
      <c r="G1" s="40">
        <f t="shared" si="0"/>
        <v>2029</v>
      </c>
      <c r="H1" s="40">
        <f t="shared" si="0"/>
        <v>2030</v>
      </c>
      <c r="I1" s="40">
        <f t="shared" si="0"/>
        <v>2031</v>
      </c>
      <c r="J1" s="40">
        <f t="shared" si="0"/>
        <v>2032</v>
      </c>
      <c r="K1" s="40">
        <f t="shared" si="0"/>
        <v>2033</v>
      </c>
      <c r="L1" s="40">
        <f t="shared" si="0"/>
        <v>2034</v>
      </c>
      <c r="M1" s="40">
        <f t="shared" si="0"/>
        <v>2035</v>
      </c>
      <c r="N1" s="40">
        <f t="shared" si="0"/>
        <v>2036</v>
      </c>
      <c r="O1" s="40">
        <f t="shared" si="0"/>
        <v>2037</v>
      </c>
      <c r="P1" s="40">
        <f t="shared" si="0"/>
        <v>2038</v>
      </c>
      <c r="Q1" s="40">
        <f t="shared" si="0"/>
        <v>2039</v>
      </c>
      <c r="R1" s="40">
        <f t="shared" si="0"/>
        <v>2040</v>
      </c>
      <c r="S1" s="40">
        <f t="shared" si="0"/>
        <v>2041</v>
      </c>
      <c r="T1" s="40">
        <f t="shared" si="0"/>
        <v>2042</v>
      </c>
      <c r="U1" s="40">
        <f t="shared" si="0"/>
        <v>2043</v>
      </c>
      <c r="V1" s="40">
        <f t="shared" ref="V1:AB2" si="1">U1+1</f>
        <v>2044</v>
      </c>
      <c r="W1" s="40">
        <f t="shared" si="1"/>
        <v>2045</v>
      </c>
      <c r="X1" s="40">
        <f t="shared" si="1"/>
        <v>2046</v>
      </c>
      <c r="Y1" s="40">
        <f t="shared" si="1"/>
        <v>2047</v>
      </c>
      <c r="Z1" s="40">
        <f t="shared" si="1"/>
        <v>2048</v>
      </c>
      <c r="AA1" s="40">
        <f t="shared" si="1"/>
        <v>2049</v>
      </c>
      <c r="AB1" s="40">
        <f t="shared" si="1"/>
        <v>2050</v>
      </c>
    </row>
    <row r="2" spans="1:28" s="5" customFormat="1" ht="28.5" customHeight="1" x14ac:dyDescent="0.25">
      <c r="B2" s="5" t="s">
        <v>43</v>
      </c>
      <c r="C2" s="28" t="s">
        <v>44</v>
      </c>
      <c r="D2" s="39">
        <v>1</v>
      </c>
      <c r="E2" s="39">
        <f>D2+1</f>
        <v>2</v>
      </c>
      <c r="F2" s="39">
        <f t="shared" si="0"/>
        <v>3</v>
      </c>
      <c r="G2" s="39">
        <f t="shared" si="0"/>
        <v>4</v>
      </c>
      <c r="H2" s="39">
        <f t="shared" si="0"/>
        <v>5</v>
      </c>
      <c r="I2" s="39">
        <f t="shared" si="0"/>
        <v>6</v>
      </c>
      <c r="J2" s="39">
        <f t="shared" si="0"/>
        <v>7</v>
      </c>
      <c r="K2" s="39">
        <f t="shared" si="0"/>
        <v>8</v>
      </c>
      <c r="L2" s="39">
        <f t="shared" si="0"/>
        <v>9</v>
      </c>
      <c r="M2" s="39">
        <f t="shared" si="0"/>
        <v>10</v>
      </c>
      <c r="N2" s="39">
        <f t="shared" si="0"/>
        <v>11</v>
      </c>
      <c r="O2" s="39">
        <f t="shared" si="0"/>
        <v>12</v>
      </c>
      <c r="P2" s="39">
        <f t="shared" si="0"/>
        <v>13</v>
      </c>
      <c r="Q2" s="39">
        <f t="shared" si="0"/>
        <v>14</v>
      </c>
      <c r="R2" s="39">
        <f t="shared" si="0"/>
        <v>15</v>
      </c>
      <c r="S2" s="39">
        <f t="shared" si="0"/>
        <v>16</v>
      </c>
      <c r="T2" s="39">
        <f t="shared" si="0"/>
        <v>17</v>
      </c>
      <c r="U2" s="39">
        <f t="shared" si="0"/>
        <v>18</v>
      </c>
      <c r="V2" s="39">
        <f t="shared" si="1"/>
        <v>19</v>
      </c>
      <c r="W2" s="39">
        <f t="shared" si="1"/>
        <v>20</v>
      </c>
      <c r="X2" s="39">
        <f t="shared" si="1"/>
        <v>21</v>
      </c>
      <c r="Y2" s="39">
        <f t="shared" si="1"/>
        <v>22</v>
      </c>
      <c r="Z2" s="39">
        <f t="shared" si="1"/>
        <v>23</v>
      </c>
      <c r="AA2" s="39">
        <f t="shared" si="1"/>
        <v>24</v>
      </c>
      <c r="AB2" s="39">
        <f t="shared" si="1"/>
        <v>25</v>
      </c>
    </row>
    <row r="3" spans="1:28" x14ac:dyDescent="0.25">
      <c r="A3" s="4" t="s">
        <v>0</v>
      </c>
      <c r="D3" s="21">
        <v>3</v>
      </c>
      <c r="E3">
        <f>D3</f>
        <v>3</v>
      </c>
      <c r="F3">
        <f t="shared" ref="F3:U6" si="2">E3</f>
        <v>3</v>
      </c>
      <c r="G3">
        <f t="shared" si="2"/>
        <v>3</v>
      </c>
      <c r="H3">
        <f t="shared" si="2"/>
        <v>3</v>
      </c>
      <c r="I3">
        <f t="shared" si="2"/>
        <v>3</v>
      </c>
      <c r="J3">
        <f t="shared" si="2"/>
        <v>3</v>
      </c>
      <c r="K3">
        <f t="shared" si="2"/>
        <v>3</v>
      </c>
      <c r="L3">
        <f t="shared" si="2"/>
        <v>3</v>
      </c>
      <c r="M3">
        <f t="shared" si="2"/>
        <v>3</v>
      </c>
      <c r="N3">
        <f t="shared" si="2"/>
        <v>3</v>
      </c>
      <c r="O3">
        <f t="shared" si="2"/>
        <v>3</v>
      </c>
      <c r="P3">
        <f t="shared" si="2"/>
        <v>3</v>
      </c>
      <c r="Q3">
        <f t="shared" si="2"/>
        <v>3</v>
      </c>
      <c r="R3">
        <f t="shared" si="2"/>
        <v>3</v>
      </c>
      <c r="S3">
        <f t="shared" si="2"/>
        <v>3</v>
      </c>
      <c r="T3">
        <f t="shared" si="2"/>
        <v>3</v>
      </c>
      <c r="U3">
        <f t="shared" si="2"/>
        <v>3</v>
      </c>
      <c r="V3">
        <f t="shared" ref="V3:AB6" si="3">U3</f>
        <v>3</v>
      </c>
      <c r="W3">
        <f t="shared" si="3"/>
        <v>3</v>
      </c>
      <c r="X3">
        <f t="shared" si="3"/>
        <v>3</v>
      </c>
      <c r="Y3">
        <f t="shared" si="3"/>
        <v>3</v>
      </c>
      <c r="Z3">
        <f t="shared" si="3"/>
        <v>3</v>
      </c>
      <c r="AA3">
        <f t="shared" si="3"/>
        <v>3</v>
      </c>
      <c r="AB3">
        <f t="shared" si="3"/>
        <v>3</v>
      </c>
    </row>
    <row r="4" spans="1:28" x14ac:dyDescent="0.25">
      <c r="A4" s="4" t="s">
        <v>1</v>
      </c>
      <c r="D4" s="21">
        <v>16</v>
      </c>
      <c r="E4">
        <f>D4</f>
        <v>16</v>
      </c>
      <c r="F4">
        <f t="shared" si="2"/>
        <v>16</v>
      </c>
      <c r="G4">
        <f t="shared" si="2"/>
        <v>16</v>
      </c>
      <c r="H4">
        <f t="shared" si="2"/>
        <v>16</v>
      </c>
      <c r="I4">
        <f t="shared" si="2"/>
        <v>16</v>
      </c>
      <c r="J4">
        <f t="shared" si="2"/>
        <v>16</v>
      </c>
      <c r="K4">
        <f t="shared" si="2"/>
        <v>16</v>
      </c>
      <c r="L4">
        <f t="shared" si="2"/>
        <v>16</v>
      </c>
      <c r="M4">
        <f t="shared" si="2"/>
        <v>16</v>
      </c>
      <c r="N4">
        <f t="shared" si="2"/>
        <v>16</v>
      </c>
      <c r="O4">
        <f t="shared" si="2"/>
        <v>16</v>
      </c>
      <c r="P4">
        <f t="shared" si="2"/>
        <v>16</v>
      </c>
      <c r="Q4">
        <f t="shared" si="2"/>
        <v>16</v>
      </c>
      <c r="R4">
        <f t="shared" si="2"/>
        <v>16</v>
      </c>
      <c r="S4">
        <f t="shared" si="2"/>
        <v>16</v>
      </c>
      <c r="T4">
        <f t="shared" si="2"/>
        <v>16</v>
      </c>
      <c r="U4">
        <f t="shared" si="2"/>
        <v>16</v>
      </c>
      <c r="V4">
        <f t="shared" si="3"/>
        <v>16</v>
      </c>
      <c r="W4">
        <f t="shared" si="3"/>
        <v>16</v>
      </c>
      <c r="X4">
        <f t="shared" si="3"/>
        <v>16</v>
      </c>
      <c r="Y4">
        <f t="shared" si="3"/>
        <v>16</v>
      </c>
      <c r="Z4">
        <f t="shared" si="3"/>
        <v>16</v>
      </c>
      <c r="AA4">
        <f t="shared" si="3"/>
        <v>16</v>
      </c>
      <c r="AB4">
        <f t="shared" si="3"/>
        <v>16</v>
      </c>
    </row>
    <row r="5" spans="1:28" x14ac:dyDescent="0.25">
      <c r="A5" s="4" t="s">
        <v>2</v>
      </c>
      <c r="D5" s="21">
        <v>180</v>
      </c>
      <c r="E5">
        <f>D5</f>
        <v>180</v>
      </c>
      <c r="F5">
        <f t="shared" si="2"/>
        <v>180</v>
      </c>
      <c r="G5">
        <f t="shared" si="2"/>
        <v>180</v>
      </c>
      <c r="H5">
        <f t="shared" si="2"/>
        <v>180</v>
      </c>
      <c r="I5">
        <f t="shared" si="2"/>
        <v>180</v>
      </c>
      <c r="J5">
        <f t="shared" si="2"/>
        <v>180</v>
      </c>
      <c r="K5">
        <f t="shared" si="2"/>
        <v>180</v>
      </c>
      <c r="L5">
        <f t="shared" si="2"/>
        <v>180</v>
      </c>
      <c r="M5">
        <f t="shared" si="2"/>
        <v>180</v>
      </c>
      <c r="N5">
        <f t="shared" si="2"/>
        <v>180</v>
      </c>
      <c r="O5">
        <f t="shared" si="2"/>
        <v>180</v>
      </c>
      <c r="P5">
        <f t="shared" si="2"/>
        <v>180</v>
      </c>
      <c r="Q5">
        <f t="shared" si="2"/>
        <v>180</v>
      </c>
      <c r="R5">
        <f t="shared" si="2"/>
        <v>180</v>
      </c>
      <c r="S5">
        <f t="shared" si="2"/>
        <v>180</v>
      </c>
      <c r="T5">
        <f t="shared" si="2"/>
        <v>180</v>
      </c>
      <c r="U5">
        <f t="shared" si="2"/>
        <v>180</v>
      </c>
      <c r="V5">
        <f t="shared" si="3"/>
        <v>180</v>
      </c>
      <c r="W5">
        <f t="shared" si="3"/>
        <v>180</v>
      </c>
      <c r="X5">
        <f t="shared" si="3"/>
        <v>180</v>
      </c>
      <c r="Y5">
        <f t="shared" si="3"/>
        <v>180</v>
      </c>
      <c r="Z5">
        <f t="shared" si="3"/>
        <v>180</v>
      </c>
      <c r="AA5">
        <f t="shared" si="3"/>
        <v>180</v>
      </c>
      <c r="AB5">
        <f t="shared" si="3"/>
        <v>180</v>
      </c>
    </row>
    <row r="6" spans="1:28" x14ac:dyDescent="0.25">
      <c r="A6" s="4" t="s">
        <v>3</v>
      </c>
      <c r="D6" s="20">
        <v>0.65</v>
      </c>
      <c r="E6" s="1">
        <f>D6</f>
        <v>0.65</v>
      </c>
      <c r="F6" s="1">
        <f t="shared" si="2"/>
        <v>0.65</v>
      </c>
      <c r="G6" s="1">
        <f t="shared" si="2"/>
        <v>0.65</v>
      </c>
      <c r="H6" s="1">
        <f t="shared" si="2"/>
        <v>0.65</v>
      </c>
      <c r="I6" s="1">
        <f t="shared" si="2"/>
        <v>0.65</v>
      </c>
      <c r="J6" s="1">
        <f t="shared" si="2"/>
        <v>0.65</v>
      </c>
      <c r="K6" s="1">
        <f t="shared" si="2"/>
        <v>0.65</v>
      </c>
      <c r="L6" s="1">
        <f t="shared" si="2"/>
        <v>0.65</v>
      </c>
      <c r="M6" s="1">
        <f t="shared" si="2"/>
        <v>0.65</v>
      </c>
      <c r="N6" s="1">
        <f t="shared" si="2"/>
        <v>0.65</v>
      </c>
      <c r="O6" s="1">
        <f t="shared" si="2"/>
        <v>0.65</v>
      </c>
      <c r="P6" s="1">
        <f t="shared" si="2"/>
        <v>0.65</v>
      </c>
      <c r="Q6" s="1">
        <f t="shared" si="2"/>
        <v>0.65</v>
      </c>
      <c r="R6" s="1">
        <f t="shared" si="2"/>
        <v>0.65</v>
      </c>
      <c r="S6" s="1">
        <f t="shared" si="2"/>
        <v>0.65</v>
      </c>
      <c r="T6" s="1">
        <f t="shared" si="2"/>
        <v>0.65</v>
      </c>
      <c r="U6" s="1">
        <f t="shared" si="2"/>
        <v>0.65</v>
      </c>
      <c r="V6" s="1">
        <f t="shared" si="3"/>
        <v>0.65</v>
      </c>
      <c r="W6" s="1">
        <f t="shared" si="3"/>
        <v>0.65</v>
      </c>
      <c r="X6" s="1">
        <f t="shared" si="3"/>
        <v>0.65</v>
      </c>
      <c r="Y6" s="1">
        <f t="shared" si="3"/>
        <v>0.65</v>
      </c>
      <c r="Z6" s="1">
        <f t="shared" si="3"/>
        <v>0.65</v>
      </c>
      <c r="AA6" s="1">
        <f t="shared" si="3"/>
        <v>0.65</v>
      </c>
      <c r="AB6" s="1">
        <f t="shared" si="3"/>
        <v>0.65</v>
      </c>
    </row>
    <row r="7" spans="1:28" x14ac:dyDescent="0.25">
      <c r="A7" s="4" t="s">
        <v>48</v>
      </c>
      <c r="B7" s="26">
        <v>2</v>
      </c>
      <c r="C7" s="30">
        <v>0.05</v>
      </c>
      <c r="D7" s="38">
        <v>26</v>
      </c>
      <c r="E7" s="43">
        <f>IF(MOD(E$2-1,$B7)=0,D7*(1+$C7),D7)</f>
        <v>26</v>
      </c>
      <c r="F7" s="43">
        <f t="shared" ref="F7:AB7" si="4">IF(MOD(F$2-1,$B7)=0,E7*(1+$C7),E7)</f>
        <v>27.3</v>
      </c>
      <c r="G7" s="43">
        <f t="shared" si="4"/>
        <v>27.3</v>
      </c>
      <c r="H7" s="43">
        <f t="shared" si="4"/>
        <v>28.665000000000003</v>
      </c>
      <c r="I7" s="43">
        <f t="shared" si="4"/>
        <v>28.665000000000003</v>
      </c>
      <c r="J7" s="43">
        <f t="shared" si="4"/>
        <v>30.098250000000004</v>
      </c>
      <c r="K7" s="43">
        <f t="shared" si="4"/>
        <v>30.098250000000004</v>
      </c>
      <c r="L7" s="43">
        <f t="shared" si="4"/>
        <v>31.603162500000007</v>
      </c>
      <c r="M7" s="43">
        <f t="shared" si="4"/>
        <v>31.603162500000007</v>
      </c>
      <c r="N7" s="43">
        <f t="shared" si="4"/>
        <v>33.183320625000007</v>
      </c>
      <c r="O7" s="43">
        <f t="shared" si="4"/>
        <v>33.183320625000007</v>
      </c>
      <c r="P7" s="43">
        <f t="shared" si="4"/>
        <v>34.84248665625001</v>
      </c>
      <c r="Q7" s="43">
        <f t="shared" si="4"/>
        <v>34.84248665625001</v>
      </c>
      <c r="R7" s="43">
        <f t="shared" si="4"/>
        <v>36.584610989062512</v>
      </c>
      <c r="S7" s="43">
        <f t="shared" si="4"/>
        <v>36.584610989062512</v>
      </c>
      <c r="T7" s="43">
        <f t="shared" si="4"/>
        <v>38.413841538515641</v>
      </c>
      <c r="U7" s="43">
        <f t="shared" si="4"/>
        <v>38.413841538515641</v>
      </c>
      <c r="V7" s="43">
        <f t="shared" si="4"/>
        <v>40.334533615441423</v>
      </c>
      <c r="W7" s="43">
        <f t="shared" si="4"/>
        <v>40.334533615441423</v>
      </c>
      <c r="X7" s="43">
        <f t="shared" si="4"/>
        <v>42.351260296213496</v>
      </c>
      <c r="Y7" s="43">
        <f t="shared" si="4"/>
        <v>42.351260296213496</v>
      </c>
      <c r="Z7" s="43">
        <f t="shared" si="4"/>
        <v>44.468823311024174</v>
      </c>
      <c r="AA7" s="43">
        <f t="shared" si="4"/>
        <v>44.468823311024174</v>
      </c>
      <c r="AB7" s="43">
        <f t="shared" si="4"/>
        <v>46.692264476575382</v>
      </c>
    </row>
    <row r="8" spans="1:28" x14ac:dyDescent="0.25">
      <c r="A8" s="4" t="s">
        <v>5</v>
      </c>
      <c r="D8" s="21">
        <f>363-D5</f>
        <v>183</v>
      </c>
      <c r="E8">
        <f>D8</f>
        <v>183</v>
      </c>
      <c r="F8">
        <f t="shared" ref="F8:U9" si="5">E8</f>
        <v>183</v>
      </c>
      <c r="G8">
        <f t="shared" si="5"/>
        <v>183</v>
      </c>
      <c r="H8">
        <f t="shared" si="5"/>
        <v>183</v>
      </c>
      <c r="I8">
        <f t="shared" si="5"/>
        <v>183</v>
      </c>
      <c r="J8">
        <f t="shared" si="5"/>
        <v>183</v>
      </c>
      <c r="K8">
        <f t="shared" si="5"/>
        <v>183</v>
      </c>
      <c r="L8">
        <f t="shared" si="5"/>
        <v>183</v>
      </c>
      <c r="M8">
        <f t="shared" si="5"/>
        <v>183</v>
      </c>
      <c r="N8">
        <f t="shared" si="5"/>
        <v>183</v>
      </c>
      <c r="O8">
        <f t="shared" si="5"/>
        <v>183</v>
      </c>
      <c r="P8">
        <f t="shared" si="5"/>
        <v>183</v>
      </c>
      <c r="Q8">
        <f t="shared" si="5"/>
        <v>183</v>
      </c>
      <c r="R8">
        <f t="shared" si="5"/>
        <v>183</v>
      </c>
      <c r="S8">
        <f t="shared" si="5"/>
        <v>183</v>
      </c>
      <c r="T8">
        <f t="shared" si="5"/>
        <v>183</v>
      </c>
      <c r="U8">
        <f t="shared" si="5"/>
        <v>183</v>
      </c>
      <c r="V8">
        <f t="shared" ref="V8:AB9" si="6">U8</f>
        <v>183</v>
      </c>
      <c r="W8">
        <f t="shared" si="6"/>
        <v>183</v>
      </c>
      <c r="X8">
        <f t="shared" si="6"/>
        <v>183</v>
      </c>
      <c r="Y8">
        <f t="shared" si="6"/>
        <v>183</v>
      </c>
      <c r="Z8">
        <f t="shared" si="6"/>
        <v>183</v>
      </c>
      <c r="AA8">
        <f t="shared" si="6"/>
        <v>183</v>
      </c>
      <c r="AB8">
        <f t="shared" si="6"/>
        <v>183</v>
      </c>
    </row>
    <row r="9" spans="1:28" x14ac:dyDescent="0.25">
      <c r="A9" s="4" t="s">
        <v>6</v>
      </c>
      <c r="D9" s="20">
        <v>0.1</v>
      </c>
      <c r="E9" s="1">
        <f>D9</f>
        <v>0.1</v>
      </c>
      <c r="F9" s="1">
        <f t="shared" si="5"/>
        <v>0.1</v>
      </c>
      <c r="G9" s="1">
        <f t="shared" si="5"/>
        <v>0.1</v>
      </c>
      <c r="H9" s="1">
        <f t="shared" si="5"/>
        <v>0.1</v>
      </c>
      <c r="I9" s="1">
        <f t="shared" si="5"/>
        <v>0.1</v>
      </c>
      <c r="J9" s="1">
        <f t="shared" si="5"/>
        <v>0.1</v>
      </c>
      <c r="K9" s="1">
        <f t="shared" si="5"/>
        <v>0.1</v>
      </c>
      <c r="L9" s="1">
        <f t="shared" si="5"/>
        <v>0.1</v>
      </c>
      <c r="M9" s="1">
        <f t="shared" si="5"/>
        <v>0.1</v>
      </c>
      <c r="N9" s="1">
        <f t="shared" si="5"/>
        <v>0.1</v>
      </c>
      <c r="O9" s="1">
        <f t="shared" si="5"/>
        <v>0.1</v>
      </c>
      <c r="P9" s="1">
        <f t="shared" si="5"/>
        <v>0.1</v>
      </c>
      <c r="Q9" s="1">
        <f t="shared" si="5"/>
        <v>0.1</v>
      </c>
      <c r="R9" s="1">
        <f t="shared" si="5"/>
        <v>0.1</v>
      </c>
      <c r="S9" s="1">
        <f t="shared" si="5"/>
        <v>0.1</v>
      </c>
      <c r="T9" s="1">
        <f t="shared" si="5"/>
        <v>0.1</v>
      </c>
      <c r="U9" s="1">
        <f t="shared" si="5"/>
        <v>0.1</v>
      </c>
      <c r="V9" s="1">
        <f t="shared" si="6"/>
        <v>0.1</v>
      </c>
      <c r="W9" s="1">
        <f t="shared" si="6"/>
        <v>0.1</v>
      </c>
      <c r="X9" s="1">
        <f t="shared" si="6"/>
        <v>0.1</v>
      </c>
      <c r="Y9" s="1">
        <f t="shared" si="6"/>
        <v>0.1</v>
      </c>
      <c r="Z9" s="1">
        <f t="shared" si="6"/>
        <v>0.1</v>
      </c>
      <c r="AA9" s="1">
        <f t="shared" si="6"/>
        <v>0.1</v>
      </c>
      <c r="AB9" s="1">
        <f t="shared" si="6"/>
        <v>0.1</v>
      </c>
    </row>
    <row r="10" spans="1:28" x14ac:dyDescent="0.25">
      <c r="A10" s="4" t="s">
        <v>49</v>
      </c>
      <c r="D10" s="38">
        <f>D7/2</f>
        <v>13</v>
      </c>
      <c r="E10" s="43">
        <f>IF(MOD(E$2-1,$B7)=0,D10*(1+$C7),D10)</f>
        <v>13</v>
      </c>
      <c r="F10" s="43">
        <f t="shared" ref="F10:AB10" si="7">IF(MOD(F$2-1,$B7)=0,E10*(1+$C7),E10)</f>
        <v>13.65</v>
      </c>
      <c r="G10" s="43">
        <f t="shared" si="7"/>
        <v>13.65</v>
      </c>
      <c r="H10" s="43">
        <f t="shared" si="7"/>
        <v>14.332500000000001</v>
      </c>
      <c r="I10" s="43">
        <f t="shared" si="7"/>
        <v>14.332500000000001</v>
      </c>
      <c r="J10" s="43">
        <f t="shared" si="7"/>
        <v>15.049125000000002</v>
      </c>
      <c r="K10" s="43">
        <f t="shared" si="7"/>
        <v>15.049125000000002</v>
      </c>
      <c r="L10" s="43">
        <f t="shared" si="7"/>
        <v>15.801581250000003</v>
      </c>
      <c r="M10" s="43">
        <f t="shared" si="7"/>
        <v>15.801581250000003</v>
      </c>
      <c r="N10" s="43">
        <f t="shared" si="7"/>
        <v>16.591660312500004</v>
      </c>
      <c r="O10" s="43">
        <f t="shared" si="7"/>
        <v>16.591660312500004</v>
      </c>
      <c r="P10" s="43">
        <f t="shared" si="7"/>
        <v>17.421243328125005</v>
      </c>
      <c r="Q10" s="43">
        <f t="shared" si="7"/>
        <v>17.421243328125005</v>
      </c>
      <c r="R10" s="43">
        <f t="shared" si="7"/>
        <v>18.292305494531256</v>
      </c>
      <c r="S10" s="43">
        <f t="shared" si="7"/>
        <v>18.292305494531256</v>
      </c>
      <c r="T10" s="43">
        <f t="shared" si="7"/>
        <v>19.20692076925782</v>
      </c>
      <c r="U10" s="43">
        <f t="shared" si="7"/>
        <v>19.20692076925782</v>
      </c>
      <c r="V10" s="43">
        <f t="shared" si="7"/>
        <v>20.167266807720711</v>
      </c>
      <c r="W10" s="43">
        <f t="shared" si="7"/>
        <v>20.167266807720711</v>
      </c>
      <c r="X10" s="43">
        <f t="shared" si="7"/>
        <v>21.175630148106748</v>
      </c>
      <c r="Y10" s="43">
        <f t="shared" si="7"/>
        <v>21.175630148106748</v>
      </c>
      <c r="Z10" s="43">
        <f t="shared" si="7"/>
        <v>22.234411655512087</v>
      </c>
      <c r="AA10" s="43">
        <f t="shared" si="7"/>
        <v>22.234411655512087</v>
      </c>
      <c r="AB10" s="43">
        <f t="shared" si="7"/>
        <v>23.346132238287691</v>
      </c>
    </row>
    <row r="11" spans="1:28" x14ac:dyDescent="0.25">
      <c r="A11" s="4" t="s">
        <v>39</v>
      </c>
      <c r="D11" s="21">
        <v>50</v>
      </c>
      <c r="E11">
        <f>D11</f>
        <v>50</v>
      </c>
      <c r="F11">
        <f t="shared" ref="F11:AB11" si="8">E11</f>
        <v>50</v>
      </c>
      <c r="G11">
        <f t="shared" si="8"/>
        <v>50</v>
      </c>
      <c r="H11">
        <f t="shared" si="8"/>
        <v>50</v>
      </c>
      <c r="I11">
        <f t="shared" si="8"/>
        <v>50</v>
      </c>
      <c r="J11">
        <f t="shared" si="8"/>
        <v>50</v>
      </c>
      <c r="K11">
        <f t="shared" si="8"/>
        <v>50</v>
      </c>
      <c r="L11">
        <f t="shared" si="8"/>
        <v>50</v>
      </c>
      <c r="M11">
        <f t="shared" si="8"/>
        <v>50</v>
      </c>
      <c r="N11">
        <f t="shared" si="8"/>
        <v>50</v>
      </c>
      <c r="O11">
        <f t="shared" si="8"/>
        <v>50</v>
      </c>
      <c r="P11">
        <f t="shared" si="8"/>
        <v>50</v>
      </c>
      <c r="Q11">
        <f t="shared" si="8"/>
        <v>50</v>
      </c>
      <c r="R11">
        <f t="shared" si="8"/>
        <v>50</v>
      </c>
      <c r="S11">
        <f t="shared" si="8"/>
        <v>50</v>
      </c>
      <c r="T11">
        <f t="shared" si="8"/>
        <v>50</v>
      </c>
      <c r="U11">
        <f t="shared" si="8"/>
        <v>50</v>
      </c>
      <c r="V11">
        <f t="shared" si="8"/>
        <v>50</v>
      </c>
      <c r="W11">
        <f t="shared" si="8"/>
        <v>50</v>
      </c>
      <c r="X11">
        <f t="shared" si="8"/>
        <v>50</v>
      </c>
      <c r="Y11">
        <f t="shared" si="8"/>
        <v>50</v>
      </c>
      <c r="Z11">
        <f t="shared" si="8"/>
        <v>50</v>
      </c>
      <c r="AA11">
        <f t="shared" si="8"/>
        <v>50</v>
      </c>
      <c r="AB11">
        <f t="shared" si="8"/>
        <v>50</v>
      </c>
    </row>
    <row r="12" spans="1:28" x14ac:dyDescent="0.25">
      <c r="A12" s="4" t="s">
        <v>40</v>
      </c>
      <c r="B12" s="26">
        <v>4</v>
      </c>
      <c r="C12" s="30">
        <v>0.1</v>
      </c>
      <c r="D12" s="38">
        <v>50</v>
      </c>
      <c r="E12" s="43">
        <f t="shared" ref="E12:AB12" si="9">IF(MOD(E$2-1,$B12)=0,D12*(1+$C12),D12)</f>
        <v>50</v>
      </c>
      <c r="F12" s="43">
        <f t="shared" si="9"/>
        <v>50</v>
      </c>
      <c r="G12" s="43">
        <f t="shared" si="9"/>
        <v>50</v>
      </c>
      <c r="H12" s="43">
        <f t="shared" si="9"/>
        <v>55.000000000000007</v>
      </c>
      <c r="I12" s="43">
        <f t="shared" si="9"/>
        <v>55.000000000000007</v>
      </c>
      <c r="J12" s="43">
        <f t="shared" si="9"/>
        <v>55.000000000000007</v>
      </c>
      <c r="K12" s="43">
        <f t="shared" si="9"/>
        <v>55.000000000000007</v>
      </c>
      <c r="L12" s="43">
        <f t="shared" si="9"/>
        <v>60.500000000000014</v>
      </c>
      <c r="M12" s="43">
        <f t="shared" si="9"/>
        <v>60.500000000000014</v>
      </c>
      <c r="N12" s="43">
        <f t="shared" si="9"/>
        <v>60.500000000000014</v>
      </c>
      <c r="O12" s="43">
        <f t="shared" si="9"/>
        <v>60.500000000000014</v>
      </c>
      <c r="P12" s="43">
        <f t="shared" si="9"/>
        <v>66.550000000000026</v>
      </c>
      <c r="Q12" s="43">
        <f t="shared" si="9"/>
        <v>66.550000000000026</v>
      </c>
      <c r="R12" s="43">
        <f t="shared" si="9"/>
        <v>66.550000000000026</v>
      </c>
      <c r="S12" s="43">
        <f t="shared" si="9"/>
        <v>66.550000000000026</v>
      </c>
      <c r="T12" s="43">
        <f t="shared" si="9"/>
        <v>73.205000000000041</v>
      </c>
      <c r="U12" s="43">
        <f t="shared" si="9"/>
        <v>73.205000000000041</v>
      </c>
      <c r="V12" s="43">
        <f t="shared" si="9"/>
        <v>73.205000000000041</v>
      </c>
      <c r="W12" s="43">
        <f t="shared" si="9"/>
        <v>73.205000000000041</v>
      </c>
      <c r="X12" s="43">
        <f t="shared" si="9"/>
        <v>80.525500000000051</v>
      </c>
      <c r="Y12" s="43">
        <f t="shared" si="9"/>
        <v>80.525500000000051</v>
      </c>
      <c r="Z12" s="43">
        <f t="shared" si="9"/>
        <v>80.525500000000051</v>
      </c>
      <c r="AA12" s="43">
        <f t="shared" si="9"/>
        <v>80.525500000000051</v>
      </c>
      <c r="AB12" s="43">
        <f t="shared" si="9"/>
        <v>88.578050000000061</v>
      </c>
    </row>
    <row r="13" spans="1:28" s="4" customFormat="1" x14ac:dyDescent="0.25">
      <c r="B13" s="6"/>
      <c r="C13" s="31"/>
    </row>
    <row r="14" spans="1:28" x14ac:dyDescent="0.25">
      <c r="A14" s="4" t="s">
        <v>51</v>
      </c>
      <c r="D14" s="2">
        <f>D3*D4*D5*D6*D7/1.19</f>
        <v>122702.52100840336</v>
      </c>
      <c r="E14" s="2">
        <f>E3*E4*E5*E6*E7/1.19</f>
        <v>122702.52100840336</v>
      </c>
      <c r="F14" s="2">
        <f t="shared" ref="F14:AB14" si="10">F3*F4*F5*F6*F7/1.19</f>
        <v>128837.64705882355</v>
      </c>
      <c r="G14" s="2">
        <f t="shared" si="10"/>
        <v>128837.64705882355</v>
      </c>
      <c r="H14" s="2">
        <f t="shared" si="10"/>
        <v>135279.52941176473</v>
      </c>
      <c r="I14" s="2">
        <f t="shared" si="10"/>
        <v>135279.52941176473</v>
      </c>
      <c r="J14" s="2">
        <f t="shared" si="10"/>
        <v>142043.50588235297</v>
      </c>
      <c r="K14" s="2">
        <f t="shared" si="10"/>
        <v>142043.50588235297</v>
      </c>
      <c r="L14" s="2">
        <f t="shared" si="10"/>
        <v>149145.68117647062</v>
      </c>
      <c r="M14" s="2">
        <f t="shared" si="10"/>
        <v>149145.68117647062</v>
      </c>
      <c r="N14" s="2">
        <f t="shared" si="10"/>
        <v>156602.96523529416</v>
      </c>
      <c r="O14" s="2">
        <f t="shared" si="10"/>
        <v>156602.96523529416</v>
      </c>
      <c r="P14" s="2">
        <f t="shared" si="10"/>
        <v>164433.11349705889</v>
      </c>
      <c r="Q14" s="2">
        <f t="shared" si="10"/>
        <v>164433.11349705889</v>
      </c>
      <c r="R14" s="2">
        <f t="shared" si="10"/>
        <v>172654.76917191182</v>
      </c>
      <c r="S14" s="2">
        <f t="shared" si="10"/>
        <v>172654.76917191182</v>
      </c>
      <c r="T14" s="2">
        <f t="shared" si="10"/>
        <v>181287.50763050743</v>
      </c>
      <c r="U14" s="2">
        <f t="shared" si="10"/>
        <v>181287.50763050743</v>
      </c>
      <c r="V14" s="2">
        <f t="shared" si="10"/>
        <v>190351.88301203281</v>
      </c>
      <c r="W14" s="2">
        <f t="shared" si="10"/>
        <v>190351.88301203281</v>
      </c>
      <c r="X14" s="2">
        <f t="shared" si="10"/>
        <v>199869.47716263446</v>
      </c>
      <c r="Y14" s="2">
        <f t="shared" si="10"/>
        <v>199869.47716263446</v>
      </c>
      <c r="Z14" s="2">
        <f t="shared" si="10"/>
        <v>209862.9510207662</v>
      </c>
      <c r="AA14" s="2">
        <f t="shared" si="10"/>
        <v>209862.9510207662</v>
      </c>
      <c r="AB14" s="2">
        <f t="shared" si="10"/>
        <v>220356.0985718045</v>
      </c>
    </row>
    <row r="15" spans="1:28" x14ac:dyDescent="0.25">
      <c r="A15" s="4" t="s">
        <v>52</v>
      </c>
      <c r="D15" s="2">
        <f>D3*D4*D8*D9*D10/1.19</f>
        <v>9595.9663865546227</v>
      </c>
      <c r="E15" s="2">
        <f>E3*E4*E8*E9*E10/1.19</f>
        <v>9595.9663865546227</v>
      </c>
      <c r="F15" s="2">
        <f t="shared" ref="F15:AB15" si="11">F3*F4*F8*F9*F10/1.19</f>
        <v>10075.764705882355</v>
      </c>
      <c r="G15" s="2">
        <f t="shared" si="11"/>
        <v>10075.764705882355</v>
      </c>
      <c r="H15" s="2">
        <f t="shared" si="11"/>
        <v>10579.552941176475</v>
      </c>
      <c r="I15" s="2">
        <f t="shared" si="11"/>
        <v>10579.552941176475</v>
      </c>
      <c r="J15" s="2">
        <f t="shared" si="11"/>
        <v>11108.530588235297</v>
      </c>
      <c r="K15" s="2">
        <f t="shared" si="11"/>
        <v>11108.530588235297</v>
      </c>
      <c r="L15" s="2">
        <f t="shared" si="11"/>
        <v>11663.957117647064</v>
      </c>
      <c r="M15" s="2">
        <f t="shared" si="11"/>
        <v>11663.957117647064</v>
      </c>
      <c r="N15" s="2">
        <f t="shared" si="11"/>
        <v>12247.154973529416</v>
      </c>
      <c r="O15" s="2">
        <f t="shared" si="11"/>
        <v>12247.154973529416</v>
      </c>
      <c r="P15" s="2">
        <f t="shared" si="11"/>
        <v>12859.512722205889</v>
      </c>
      <c r="Q15" s="2">
        <f t="shared" si="11"/>
        <v>12859.512722205889</v>
      </c>
      <c r="R15" s="2">
        <f t="shared" si="11"/>
        <v>13502.488358316183</v>
      </c>
      <c r="S15" s="2">
        <f t="shared" si="11"/>
        <v>13502.488358316183</v>
      </c>
      <c r="T15" s="2">
        <f t="shared" si="11"/>
        <v>14177.612776231992</v>
      </c>
      <c r="U15" s="2">
        <f t="shared" si="11"/>
        <v>14177.612776231992</v>
      </c>
      <c r="V15" s="2">
        <f t="shared" si="11"/>
        <v>14886.493415043591</v>
      </c>
      <c r="W15" s="2">
        <f t="shared" si="11"/>
        <v>14886.493415043591</v>
      </c>
      <c r="X15" s="2">
        <f t="shared" si="11"/>
        <v>15630.818085795774</v>
      </c>
      <c r="Y15" s="2">
        <f t="shared" si="11"/>
        <v>15630.818085795774</v>
      </c>
      <c r="Z15" s="2">
        <f t="shared" si="11"/>
        <v>16412.358990085566</v>
      </c>
      <c r="AA15" s="2">
        <f t="shared" si="11"/>
        <v>16412.358990085566</v>
      </c>
      <c r="AB15" s="2">
        <f t="shared" si="11"/>
        <v>17232.97693958984</v>
      </c>
    </row>
    <row r="16" spans="1:28" ht="15.75" thickBot="1" x14ac:dyDescent="0.3">
      <c r="A16" s="4" t="s">
        <v>53</v>
      </c>
      <c r="D16" s="2">
        <f>(D11)*(D12+250)+400*(D12)</f>
        <v>35000</v>
      </c>
      <c r="E16" s="2">
        <f t="shared" ref="E16:AB16" si="12">(E11)*(E12+250)+400*(E12)</f>
        <v>35000</v>
      </c>
      <c r="F16" s="2">
        <f t="shared" si="12"/>
        <v>35000</v>
      </c>
      <c r="G16" s="2">
        <f t="shared" si="12"/>
        <v>35000</v>
      </c>
      <c r="H16" s="2">
        <f t="shared" si="12"/>
        <v>37250</v>
      </c>
      <c r="I16" s="2">
        <f t="shared" si="12"/>
        <v>37250</v>
      </c>
      <c r="J16" s="2">
        <f t="shared" si="12"/>
        <v>37250</v>
      </c>
      <c r="K16" s="2">
        <f t="shared" si="12"/>
        <v>37250</v>
      </c>
      <c r="L16" s="2">
        <f t="shared" si="12"/>
        <v>39725.000000000007</v>
      </c>
      <c r="M16" s="2">
        <f t="shared" si="12"/>
        <v>39725.000000000007</v>
      </c>
      <c r="N16" s="2">
        <f t="shared" si="12"/>
        <v>39725.000000000007</v>
      </c>
      <c r="O16" s="2">
        <f t="shared" si="12"/>
        <v>39725.000000000007</v>
      </c>
      <c r="P16" s="2">
        <f t="shared" si="12"/>
        <v>42447.500000000015</v>
      </c>
      <c r="Q16" s="2">
        <f t="shared" si="12"/>
        <v>42447.500000000015</v>
      </c>
      <c r="R16" s="2">
        <f t="shared" si="12"/>
        <v>42447.500000000015</v>
      </c>
      <c r="S16" s="2">
        <f t="shared" si="12"/>
        <v>42447.500000000015</v>
      </c>
      <c r="T16" s="2">
        <f t="shared" si="12"/>
        <v>45442.250000000015</v>
      </c>
      <c r="U16" s="2">
        <f t="shared" si="12"/>
        <v>45442.250000000015</v>
      </c>
      <c r="V16" s="2">
        <f t="shared" si="12"/>
        <v>45442.250000000015</v>
      </c>
      <c r="W16" s="2">
        <f t="shared" si="12"/>
        <v>45442.250000000015</v>
      </c>
      <c r="X16" s="2">
        <f t="shared" si="12"/>
        <v>48736.47500000002</v>
      </c>
      <c r="Y16" s="2">
        <f t="shared" si="12"/>
        <v>48736.47500000002</v>
      </c>
      <c r="Z16" s="2">
        <f t="shared" si="12"/>
        <v>48736.47500000002</v>
      </c>
      <c r="AA16" s="2">
        <f t="shared" si="12"/>
        <v>48736.47500000002</v>
      </c>
      <c r="AB16" s="2">
        <f t="shared" si="12"/>
        <v>52360.122500000027</v>
      </c>
    </row>
    <row r="17" spans="1:28" s="10" customFormat="1" ht="15.75" thickTop="1" x14ac:dyDescent="0.25">
      <c r="A17" s="11" t="s">
        <v>50</v>
      </c>
      <c r="B17" s="25"/>
      <c r="C17" s="29"/>
      <c r="D17" s="9">
        <f>D16+D15+D14</f>
        <v>167298.48739495798</v>
      </c>
      <c r="E17" s="9">
        <f>E16+E15+E14</f>
        <v>167298.48739495798</v>
      </c>
      <c r="F17" s="9">
        <f t="shared" ref="F17:AB17" si="13">F16+F15+F14</f>
        <v>173913.4117647059</v>
      </c>
      <c r="G17" s="9">
        <f t="shared" si="13"/>
        <v>173913.4117647059</v>
      </c>
      <c r="H17" s="9">
        <f t="shared" si="13"/>
        <v>183109.08235294122</v>
      </c>
      <c r="I17" s="9">
        <f t="shared" si="13"/>
        <v>183109.08235294122</v>
      </c>
      <c r="J17" s="9">
        <f t="shared" si="13"/>
        <v>190402.03647058827</v>
      </c>
      <c r="K17" s="9">
        <f t="shared" si="13"/>
        <v>190402.03647058827</v>
      </c>
      <c r="L17" s="9">
        <f t="shared" si="13"/>
        <v>200534.6382941177</v>
      </c>
      <c r="M17" s="9">
        <f t="shared" si="13"/>
        <v>200534.6382941177</v>
      </c>
      <c r="N17" s="9">
        <f t="shared" si="13"/>
        <v>208575.12020882359</v>
      </c>
      <c r="O17" s="9">
        <f t="shared" si="13"/>
        <v>208575.12020882359</v>
      </c>
      <c r="P17" s="9">
        <f t="shared" si="13"/>
        <v>219740.12621926478</v>
      </c>
      <c r="Q17" s="9">
        <f t="shared" si="13"/>
        <v>219740.12621926478</v>
      </c>
      <c r="R17" s="9">
        <f t="shared" si="13"/>
        <v>228604.757530228</v>
      </c>
      <c r="S17" s="9">
        <f t="shared" si="13"/>
        <v>228604.757530228</v>
      </c>
      <c r="T17" s="9">
        <f t="shared" si="13"/>
        <v>240907.37040673944</v>
      </c>
      <c r="U17" s="9">
        <f t="shared" si="13"/>
        <v>240907.37040673944</v>
      </c>
      <c r="V17" s="9">
        <f t="shared" si="13"/>
        <v>250680.62642707641</v>
      </c>
      <c r="W17" s="9">
        <f t="shared" si="13"/>
        <v>250680.62642707641</v>
      </c>
      <c r="X17" s="9">
        <f t="shared" si="13"/>
        <v>264236.77024843026</v>
      </c>
      <c r="Y17" s="9">
        <f t="shared" si="13"/>
        <v>264236.77024843026</v>
      </c>
      <c r="Z17" s="9">
        <f t="shared" si="13"/>
        <v>275011.7850108518</v>
      </c>
      <c r="AA17" s="9">
        <f t="shared" si="13"/>
        <v>275011.7850108518</v>
      </c>
      <c r="AB17" s="9">
        <f t="shared" si="13"/>
        <v>289949.19801139436</v>
      </c>
    </row>
    <row r="18" spans="1:28" s="4" customFormat="1" x14ac:dyDescent="0.25">
      <c r="B18" s="6"/>
      <c r="C18" s="31"/>
    </row>
    <row r="19" spans="1:28" x14ac:dyDescent="0.25">
      <c r="A19" s="4" t="s">
        <v>12</v>
      </c>
      <c r="D19" s="41">
        <v>22000</v>
      </c>
      <c r="E19" s="12">
        <f>D19</f>
        <v>22000</v>
      </c>
      <c r="F19" s="12">
        <f t="shared" ref="F19:AB19" si="14">E19</f>
        <v>22000</v>
      </c>
      <c r="G19" s="12">
        <f t="shared" si="14"/>
        <v>22000</v>
      </c>
      <c r="H19" s="12">
        <f t="shared" si="14"/>
        <v>22000</v>
      </c>
      <c r="I19" s="12">
        <f t="shared" si="14"/>
        <v>22000</v>
      </c>
      <c r="J19" s="12">
        <f t="shared" si="14"/>
        <v>22000</v>
      </c>
      <c r="K19" s="12">
        <f t="shared" si="14"/>
        <v>22000</v>
      </c>
      <c r="L19" s="12">
        <f t="shared" si="14"/>
        <v>22000</v>
      </c>
      <c r="M19" s="12">
        <f t="shared" si="14"/>
        <v>22000</v>
      </c>
      <c r="N19" s="12">
        <f t="shared" si="14"/>
        <v>22000</v>
      </c>
      <c r="O19" s="12">
        <f t="shared" si="14"/>
        <v>22000</v>
      </c>
      <c r="P19" s="12">
        <f t="shared" si="14"/>
        <v>22000</v>
      </c>
      <c r="Q19" s="12">
        <f t="shared" si="14"/>
        <v>22000</v>
      </c>
      <c r="R19" s="12">
        <f t="shared" si="14"/>
        <v>22000</v>
      </c>
      <c r="S19" s="12">
        <f t="shared" si="14"/>
        <v>22000</v>
      </c>
      <c r="T19" s="12">
        <f t="shared" si="14"/>
        <v>22000</v>
      </c>
      <c r="U19" s="12">
        <f t="shared" si="14"/>
        <v>22000</v>
      </c>
      <c r="V19" s="12">
        <f t="shared" si="14"/>
        <v>22000</v>
      </c>
      <c r="W19" s="12">
        <f t="shared" si="14"/>
        <v>22000</v>
      </c>
      <c r="X19" s="12">
        <f t="shared" si="14"/>
        <v>22000</v>
      </c>
      <c r="Y19" s="12">
        <f t="shared" si="14"/>
        <v>22000</v>
      </c>
      <c r="Z19" s="12">
        <f t="shared" si="14"/>
        <v>22000</v>
      </c>
      <c r="AA19" s="12">
        <f t="shared" si="14"/>
        <v>22000</v>
      </c>
      <c r="AB19" s="12">
        <f t="shared" si="14"/>
        <v>22000</v>
      </c>
    </row>
    <row r="20" spans="1:28" x14ac:dyDescent="0.25">
      <c r="A20" s="4" t="s">
        <v>13</v>
      </c>
      <c r="B20" s="26">
        <v>1</v>
      </c>
      <c r="C20" s="30">
        <v>0.03</v>
      </c>
      <c r="D20" s="42">
        <v>0.12</v>
      </c>
      <c r="E20" s="13">
        <f>IF(MOD(E$2-1,$B20)=0,D20*(1+$C20),D20)</f>
        <v>0.1236</v>
      </c>
      <c r="F20" s="13">
        <f t="shared" ref="F20:AB20" si="15">IF(MOD(F$2-1,$B20)=0,E20*(1+$C20),E20)</f>
        <v>0.127308</v>
      </c>
      <c r="G20" s="13">
        <f t="shared" si="15"/>
        <v>0.13112724000000001</v>
      </c>
      <c r="H20" s="13">
        <f t="shared" si="15"/>
        <v>0.1350610572</v>
      </c>
      <c r="I20" s="13">
        <f t="shared" si="15"/>
        <v>0.13911288891600002</v>
      </c>
      <c r="J20" s="13">
        <f t="shared" si="15"/>
        <v>0.14328627558348003</v>
      </c>
      <c r="K20" s="13">
        <f t="shared" si="15"/>
        <v>0.14758486385098443</v>
      </c>
      <c r="L20" s="13">
        <f t="shared" si="15"/>
        <v>0.15201240976651398</v>
      </c>
      <c r="M20" s="13">
        <f t="shared" si="15"/>
        <v>0.15657278205950939</v>
      </c>
      <c r="N20" s="13">
        <f t="shared" si="15"/>
        <v>0.16126996552129469</v>
      </c>
      <c r="O20" s="13">
        <f t="shared" si="15"/>
        <v>0.16610806448693352</v>
      </c>
      <c r="P20" s="13">
        <f t="shared" si="15"/>
        <v>0.17109130642154152</v>
      </c>
      <c r="Q20" s="13">
        <f t="shared" si="15"/>
        <v>0.17622404561418778</v>
      </c>
      <c r="R20" s="13">
        <f t="shared" si="15"/>
        <v>0.18151076698261343</v>
      </c>
      <c r="S20" s="13">
        <f t="shared" si="15"/>
        <v>0.18695608999209185</v>
      </c>
      <c r="T20" s="13">
        <f t="shared" si="15"/>
        <v>0.1925647726918546</v>
      </c>
      <c r="U20" s="13">
        <f t="shared" si="15"/>
        <v>0.19834171587261024</v>
      </c>
      <c r="V20" s="13">
        <f t="shared" si="15"/>
        <v>0.20429196734878854</v>
      </c>
      <c r="W20" s="13">
        <f t="shared" si="15"/>
        <v>0.21042072636925221</v>
      </c>
      <c r="X20" s="13">
        <f t="shared" si="15"/>
        <v>0.2167333481603298</v>
      </c>
      <c r="Y20" s="13">
        <f t="shared" si="15"/>
        <v>0.22323534860513969</v>
      </c>
      <c r="Z20" s="13">
        <f t="shared" si="15"/>
        <v>0.22993240906329387</v>
      </c>
      <c r="AA20" s="13">
        <f t="shared" si="15"/>
        <v>0.23683038133519269</v>
      </c>
      <c r="AB20" s="13">
        <f t="shared" si="15"/>
        <v>0.24393529277524847</v>
      </c>
    </row>
    <row r="21" spans="1:28" x14ac:dyDescent="0.25">
      <c r="A21" s="4" t="s">
        <v>54</v>
      </c>
      <c r="D21" s="2">
        <f>D20*D19</f>
        <v>2640</v>
      </c>
      <c r="E21" s="2">
        <f t="shared" ref="E21:AB21" si="16">E20*E19</f>
        <v>2719.2</v>
      </c>
      <c r="F21" s="2">
        <f t="shared" si="16"/>
        <v>2800.7760000000003</v>
      </c>
      <c r="G21" s="2">
        <f t="shared" si="16"/>
        <v>2884.7992800000002</v>
      </c>
      <c r="H21" s="2">
        <f t="shared" si="16"/>
        <v>2971.3432584000002</v>
      </c>
      <c r="I21" s="2">
        <f t="shared" si="16"/>
        <v>3060.4835561520003</v>
      </c>
      <c r="J21" s="2">
        <f t="shared" si="16"/>
        <v>3152.2980628365608</v>
      </c>
      <c r="K21" s="2">
        <f t="shared" si="16"/>
        <v>3246.8670047216574</v>
      </c>
      <c r="L21" s="2">
        <f t="shared" si="16"/>
        <v>3344.2730148633077</v>
      </c>
      <c r="M21" s="2">
        <f t="shared" si="16"/>
        <v>3444.6012053092068</v>
      </c>
      <c r="N21" s="2">
        <f t="shared" si="16"/>
        <v>3547.939241468483</v>
      </c>
      <c r="O21" s="2">
        <f t="shared" si="16"/>
        <v>3654.3774187125373</v>
      </c>
      <c r="P21" s="2">
        <f t="shared" si="16"/>
        <v>3764.0087412739135</v>
      </c>
      <c r="Q21" s="2">
        <f t="shared" si="16"/>
        <v>3876.9290035121312</v>
      </c>
      <c r="R21" s="2">
        <f t="shared" si="16"/>
        <v>3993.2368736174953</v>
      </c>
      <c r="S21" s="2">
        <f t="shared" si="16"/>
        <v>4113.0339798260202</v>
      </c>
      <c r="T21" s="2">
        <f t="shared" si="16"/>
        <v>4236.4249992208015</v>
      </c>
      <c r="U21" s="2">
        <f t="shared" si="16"/>
        <v>4363.5177491974255</v>
      </c>
      <c r="V21" s="2">
        <f t="shared" si="16"/>
        <v>4494.4232816733484</v>
      </c>
      <c r="W21" s="2">
        <f t="shared" si="16"/>
        <v>4629.2559801235484</v>
      </c>
      <c r="X21" s="2">
        <f t="shared" si="16"/>
        <v>4768.133659527256</v>
      </c>
      <c r="Y21" s="2">
        <f t="shared" si="16"/>
        <v>4911.1776693130732</v>
      </c>
      <c r="Z21" s="2">
        <f t="shared" si="16"/>
        <v>5058.5129993924656</v>
      </c>
      <c r="AA21" s="2">
        <f t="shared" si="16"/>
        <v>5210.2683893742387</v>
      </c>
      <c r="AB21" s="2">
        <f t="shared" si="16"/>
        <v>5366.5764410554666</v>
      </c>
    </row>
    <row r="22" spans="1:28" x14ac:dyDescent="0.25">
      <c r="A22" s="4" t="s">
        <v>14</v>
      </c>
      <c r="D22" s="41">
        <v>58000</v>
      </c>
      <c r="E22" s="12">
        <f>D22</f>
        <v>58000</v>
      </c>
      <c r="F22" s="12">
        <f t="shared" ref="F22:AB22" si="17">E22</f>
        <v>58000</v>
      </c>
      <c r="G22" s="12">
        <f t="shared" si="17"/>
        <v>58000</v>
      </c>
      <c r="H22" s="12">
        <f t="shared" si="17"/>
        <v>58000</v>
      </c>
      <c r="I22" s="12">
        <f t="shared" si="17"/>
        <v>58000</v>
      </c>
      <c r="J22" s="12">
        <f t="shared" si="17"/>
        <v>58000</v>
      </c>
      <c r="K22" s="12">
        <f t="shared" si="17"/>
        <v>58000</v>
      </c>
      <c r="L22" s="12">
        <f t="shared" si="17"/>
        <v>58000</v>
      </c>
      <c r="M22" s="12">
        <f t="shared" si="17"/>
        <v>58000</v>
      </c>
      <c r="N22" s="12">
        <f t="shared" si="17"/>
        <v>58000</v>
      </c>
      <c r="O22" s="12">
        <f t="shared" si="17"/>
        <v>58000</v>
      </c>
      <c r="P22" s="12">
        <f t="shared" si="17"/>
        <v>58000</v>
      </c>
      <c r="Q22" s="12">
        <f t="shared" si="17"/>
        <v>58000</v>
      </c>
      <c r="R22" s="12">
        <f t="shared" si="17"/>
        <v>58000</v>
      </c>
      <c r="S22" s="12">
        <f t="shared" si="17"/>
        <v>58000</v>
      </c>
      <c r="T22" s="12">
        <f t="shared" si="17"/>
        <v>58000</v>
      </c>
      <c r="U22" s="12">
        <f t="shared" si="17"/>
        <v>58000</v>
      </c>
      <c r="V22" s="12">
        <f t="shared" si="17"/>
        <v>58000</v>
      </c>
      <c r="W22" s="12">
        <f t="shared" si="17"/>
        <v>58000</v>
      </c>
      <c r="X22" s="12">
        <f t="shared" si="17"/>
        <v>58000</v>
      </c>
      <c r="Y22" s="12">
        <f t="shared" si="17"/>
        <v>58000</v>
      </c>
      <c r="Z22" s="12">
        <f t="shared" si="17"/>
        <v>58000</v>
      </c>
      <c r="AA22" s="12">
        <f t="shared" si="17"/>
        <v>58000</v>
      </c>
      <c r="AB22" s="12">
        <f t="shared" si="17"/>
        <v>58000</v>
      </c>
    </row>
    <row r="23" spans="1:28" x14ac:dyDescent="0.25">
      <c r="A23" s="4" t="s">
        <v>15</v>
      </c>
      <c r="B23" s="26">
        <v>1</v>
      </c>
      <c r="C23" s="30">
        <v>0.03</v>
      </c>
      <c r="D23" s="42">
        <v>0.35</v>
      </c>
      <c r="E23" s="13">
        <f>IF(MOD(E$2-1,$B23)=0,D23*(1+$C23),D23)</f>
        <v>0.36049999999999999</v>
      </c>
      <c r="F23" s="13">
        <f t="shared" ref="F23:AB23" si="18">IF(MOD(F$2-1,$B23)=0,E23*(1+$C23),E23)</f>
        <v>0.37131500000000001</v>
      </c>
      <c r="G23" s="13">
        <f t="shared" si="18"/>
        <v>0.38245445</v>
      </c>
      <c r="H23" s="13">
        <f t="shared" si="18"/>
        <v>0.39392808350000003</v>
      </c>
      <c r="I23" s="13">
        <f t="shared" si="18"/>
        <v>0.40574592600500003</v>
      </c>
      <c r="J23" s="13">
        <f t="shared" si="18"/>
        <v>0.41791830378515005</v>
      </c>
      <c r="K23" s="13">
        <f t="shared" si="18"/>
        <v>0.43045585289870458</v>
      </c>
      <c r="L23" s="13">
        <f t="shared" si="18"/>
        <v>0.44336952848566574</v>
      </c>
      <c r="M23" s="13">
        <f t="shared" si="18"/>
        <v>0.4566706143402357</v>
      </c>
      <c r="N23" s="13">
        <f t="shared" si="18"/>
        <v>0.47037073277044278</v>
      </c>
      <c r="O23" s="13">
        <f t="shared" si="18"/>
        <v>0.4844818547535561</v>
      </c>
      <c r="P23" s="13">
        <f t="shared" si="18"/>
        <v>0.49901631039616279</v>
      </c>
      <c r="Q23" s="13">
        <f t="shared" si="18"/>
        <v>0.51398679970804773</v>
      </c>
      <c r="R23" s="13">
        <f t="shared" si="18"/>
        <v>0.52940640369928915</v>
      </c>
      <c r="S23" s="13">
        <f t="shared" si="18"/>
        <v>0.5452885958102679</v>
      </c>
      <c r="T23" s="13">
        <f t="shared" si="18"/>
        <v>0.56164725368457591</v>
      </c>
      <c r="U23" s="13">
        <f t="shared" si="18"/>
        <v>0.57849667129511317</v>
      </c>
      <c r="V23" s="13">
        <f t="shared" si="18"/>
        <v>0.59585157143396661</v>
      </c>
      <c r="W23" s="13">
        <f t="shared" si="18"/>
        <v>0.61372711857698559</v>
      </c>
      <c r="X23" s="13">
        <f t="shared" si="18"/>
        <v>0.63213893213429517</v>
      </c>
      <c r="Y23" s="13">
        <f t="shared" si="18"/>
        <v>0.65110310009832406</v>
      </c>
      <c r="Z23" s="13">
        <f t="shared" si="18"/>
        <v>0.67063619310127376</v>
      </c>
      <c r="AA23" s="13">
        <f t="shared" si="18"/>
        <v>0.69075527889431199</v>
      </c>
      <c r="AB23" s="13">
        <f t="shared" si="18"/>
        <v>0.71147793726114139</v>
      </c>
    </row>
    <row r="24" spans="1:28" x14ac:dyDescent="0.25">
      <c r="A24" s="4" t="s">
        <v>55</v>
      </c>
      <c r="D24" s="2">
        <f>D23*D22</f>
        <v>20300</v>
      </c>
      <c r="E24" s="2">
        <f>E23*E22</f>
        <v>20909</v>
      </c>
      <c r="F24" s="2">
        <f t="shared" ref="F24:AB24" si="19">F23*F22</f>
        <v>21536.27</v>
      </c>
      <c r="G24" s="2">
        <f t="shared" si="19"/>
        <v>22182.358100000001</v>
      </c>
      <c r="H24" s="2">
        <f t="shared" si="19"/>
        <v>22847.828843000003</v>
      </c>
      <c r="I24" s="2">
        <f t="shared" si="19"/>
        <v>23533.263708290004</v>
      </c>
      <c r="J24" s="2">
        <f t="shared" si="19"/>
        <v>24239.261619538702</v>
      </c>
      <c r="K24" s="2">
        <f t="shared" si="19"/>
        <v>24966.439468124867</v>
      </c>
      <c r="L24" s="2">
        <f t="shared" si="19"/>
        <v>25715.432652168613</v>
      </c>
      <c r="M24" s="2">
        <f t="shared" si="19"/>
        <v>26486.895631733671</v>
      </c>
      <c r="N24" s="2">
        <f t="shared" si="19"/>
        <v>27281.502500685681</v>
      </c>
      <c r="O24" s="2">
        <f t="shared" si="19"/>
        <v>28099.947575706254</v>
      </c>
      <c r="P24" s="2">
        <f t="shared" si="19"/>
        <v>28942.946002977442</v>
      </c>
      <c r="Q24" s="2">
        <f t="shared" si="19"/>
        <v>29811.234383066767</v>
      </c>
      <c r="R24" s="2">
        <f t="shared" si="19"/>
        <v>30705.57141455877</v>
      </c>
      <c r="S24" s="2">
        <f t="shared" si="19"/>
        <v>31626.738556995537</v>
      </c>
      <c r="T24" s="2">
        <f t="shared" si="19"/>
        <v>32575.540713705403</v>
      </c>
      <c r="U24" s="2">
        <f t="shared" si="19"/>
        <v>33552.806935116561</v>
      </c>
      <c r="V24" s="2">
        <f t="shared" si="19"/>
        <v>34559.391143170062</v>
      </c>
      <c r="W24" s="2">
        <f t="shared" si="19"/>
        <v>35596.172877465164</v>
      </c>
      <c r="X24" s="2">
        <f t="shared" si="19"/>
        <v>36664.058063789118</v>
      </c>
      <c r="Y24" s="2">
        <f t="shared" si="19"/>
        <v>37763.979805702795</v>
      </c>
      <c r="Z24" s="2">
        <f t="shared" si="19"/>
        <v>38896.899199873878</v>
      </c>
      <c r="AA24" s="2">
        <f t="shared" si="19"/>
        <v>40063.806175870093</v>
      </c>
      <c r="AB24" s="2">
        <f t="shared" si="19"/>
        <v>41265.720361146203</v>
      </c>
    </row>
    <row r="25" spans="1:28" x14ac:dyDescent="0.25">
      <c r="A25" s="4" t="s">
        <v>61</v>
      </c>
      <c r="B25" s="26">
        <v>1</v>
      </c>
      <c r="C25" s="30">
        <v>0.03</v>
      </c>
      <c r="D25" s="22">
        <v>2000</v>
      </c>
      <c r="E25" s="2">
        <f>IF(MOD(E$2-1,$B25)=0,D25*(1+$C25),D25)</f>
        <v>2060</v>
      </c>
      <c r="F25" s="2">
        <f t="shared" ref="F25:AB25" si="20">IF(MOD(F$2-1,$B25)=0,E25*(1+$C25),E25)</f>
        <v>2121.8000000000002</v>
      </c>
      <c r="G25" s="2">
        <f t="shared" si="20"/>
        <v>2185.4540000000002</v>
      </c>
      <c r="H25" s="2">
        <f t="shared" si="20"/>
        <v>2251.0176200000001</v>
      </c>
      <c r="I25" s="2">
        <f t="shared" si="20"/>
        <v>2318.5481486000003</v>
      </c>
      <c r="J25" s="2">
        <f t="shared" si="20"/>
        <v>2388.1045930580003</v>
      </c>
      <c r="K25" s="2">
        <f t="shared" si="20"/>
        <v>2459.7477308497405</v>
      </c>
      <c r="L25" s="2">
        <f t="shared" si="20"/>
        <v>2533.5401627752326</v>
      </c>
      <c r="M25" s="2">
        <f t="shared" si="20"/>
        <v>2609.5463676584895</v>
      </c>
      <c r="N25" s="2">
        <f t="shared" si="20"/>
        <v>2687.8327586882442</v>
      </c>
      <c r="O25" s="2">
        <f t="shared" si="20"/>
        <v>2768.4677414488915</v>
      </c>
      <c r="P25" s="2">
        <f t="shared" si="20"/>
        <v>2851.5217736923582</v>
      </c>
      <c r="Q25" s="2">
        <f t="shared" si="20"/>
        <v>2937.0674269031292</v>
      </c>
      <c r="R25" s="2">
        <f t="shared" si="20"/>
        <v>3025.1794497102233</v>
      </c>
      <c r="S25" s="2">
        <f t="shared" si="20"/>
        <v>3115.9348332015302</v>
      </c>
      <c r="T25" s="2">
        <f t="shared" si="20"/>
        <v>3209.412878197576</v>
      </c>
      <c r="U25" s="2">
        <f t="shared" si="20"/>
        <v>3305.6952645435035</v>
      </c>
      <c r="V25" s="2">
        <f t="shared" si="20"/>
        <v>3404.8661224798088</v>
      </c>
      <c r="W25" s="2">
        <f t="shared" si="20"/>
        <v>3507.0121061542031</v>
      </c>
      <c r="X25" s="2">
        <f t="shared" si="20"/>
        <v>3612.2224693388293</v>
      </c>
      <c r="Y25" s="2">
        <f t="shared" si="20"/>
        <v>3720.5891434189944</v>
      </c>
      <c r="Z25" s="2">
        <f t="shared" si="20"/>
        <v>3832.2068177215642</v>
      </c>
      <c r="AA25" s="2">
        <f t="shared" si="20"/>
        <v>3947.1730222532115</v>
      </c>
      <c r="AB25" s="2">
        <f t="shared" si="20"/>
        <v>4065.588212920808</v>
      </c>
    </row>
    <row r="26" spans="1:28" x14ac:dyDescent="0.25">
      <c r="A26" s="4" t="s">
        <v>62</v>
      </c>
      <c r="B26" s="26">
        <v>1</v>
      </c>
      <c r="C26" s="30">
        <v>0.03</v>
      </c>
      <c r="D26" s="22">
        <v>6000</v>
      </c>
      <c r="E26" s="2">
        <f>IF(MOD(E$2-1,$B26)=0,D26*(1+$C26),D26)</f>
        <v>6180</v>
      </c>
      <c r="F26" s="2">
        <f t="shared" ref="F26:U26" si="21">IF(MOD(F$2-1,$B26)=0,E26*(1+$C26),E26)</f>
        <v>6365.4000000000005</v>
      </c>
      <c r="G26" s="2">
        <f t="shared" si="21"/>
        <v>6556.362000000001</v>
      </c>
      <c r="H26" s="2">
        <f t="shared" si="21"/>
        <v>6753.0528600000016</v>
      </c>
      <c r="I26" s="2">
        <f t="shared" si="21"/>
        <v>6955.6444458000014</v>
      </c>
      <c r="J26" s="2">
        <f t="shared" si="21"/>
        <v>7164.3137791740019</v>
      </c>
      <c r="K26" s="2">
        <f t="shared" si="21"/>
        <v>7379.2431925492219</v>
      </c>
      <c r="L26" s="2">
        <f t="shared" si="21"/>
        <v>7600.6204883256987</v>
      </c>
      <c r="M26" s="2">
        <f t="shared" si="21"/>
        <v>7828.6391029754695</v>
      </c>
      <c r="N26" s="2">
        <f t="shared" si="21"/>
        <v>8063.4982760647335</v>
      </c>
      <c r="O26" s="2">
        <f t="shared" si="21"/>
        <v>8305.4032243466754</v>
      </c>
      <c r="P26" s="2">
        <f t="shared" si="21"/>
        <v>8554.5653210770761</v>
      </c>
      <c r="Q26" s="2">
        <f t="shared" si="21"/>
        <v>8811.202280709389</v>
      </c>
      <c r="R26" s="2">
        <f t="shared" si="21"/>
        <v>9075.5383491306711</v>
      </c>
      <c r="S26" s="2">
        <f t="shared" si="21"/>
        <v>9347.8044996045919</v>
      </c>
      <c r="T26" s="2">
        <f t="shared" si="21"/>
        <v>9628.2386345927298</v>
      </c>
      <c r="U26" s="2">
        <f t="shared" si="21"/>
        <v>9917.0857936305129</v>
      </c>
      <c r="V26" s="2">
        <f t="shared" ref="U26:AB29" si="22">IF(MOD(V$2-1,$B26)=0,U26*(1+$C26),U26)</f>
        <v>10214.598367439428</v>
      </c>
      <c r="W26" s="2">
        <f t="shared" si="22"/>
        <v>10521.036318462611</v>
      </c>
      <c r="X26" s="2">
        <f t="shared" si="22"/>
        <v>10836.66740801649</v>
      </c>
      <c r="Y26" s="2">
        <f t="shared" si="22"/>
        <v>11161.767430256985</v>
      </c>
      <c r="Z26" s="2">
        <f t="shared" si="22"/>
        <v>11496.620453164694</v>
      </c>
      <c r="AA26" s="2">
        <f t="shared" si="22"/>
        <v>11841.519066759636</v>
      </c>
      <c r="AB26" s="2">
        <f t="shared" si="22"/>
        <v>12196.764638762426</v>
      </c>
    </row>
    <row r="27" spans="1:28" x14ac:dyDescent="0.25">
      <c r="A27" s="4" t="s">
        <v>19</v>
      </c>
      <c r="B27" s="26">
        <v>1</v>
      </c>
      <c r="C27" s="30">
        <v>0.03</v>
      </c>
      <c r="D27" s="22">
        <v>2000</v>
      </c>
      <c r="E27" s="2">
        <f t="shared" ref="E27:T29" si="23">IF(MOD(E$2-1,$B27)=0,D27*(1+$C27),D27)</f>
        <v>2060</v>
      </c>
      <c r="F27" s="2">
        <f t="shared" si="23"/>
        <v>2121.8000000000002</v>
      </c>
      <c r="G27" s="2">
        <f t="shared" si="23"/>
        <v>2185.4540000000002</v>
      </c>
      <c r="H27" s="2">
        <f t="shared" si="23"/>
        <v>2251.0176200000001</v>
      </c>
      <c r="I27" s="2">
        <f t="shared" si="23"/>
        <v>2318.5481486000003</v>
      </c>
      <c r="J27" s="2">
        <f t="shared" si="23"/>
        <v>2388.1045930580003</v>
      </c>
      <c r="K27" s="2">
        <f t="shared" si="23"/>
        <v>2459.7477308497405</v>
      </c>
      <c r="L27" s="2">
        <f t="shared" si="23"/>
        <v>2533.5401627752326</v>
      </c>
      <c r="M27" s="2">
        <f t="shared" si="23"/>
        <v>2609.5463676584895</v>
      </c>
      <c r="N27" s="2">
        <f t="shared" si="23"/>
        <v>2687.8327586882442</v>
      </c>
      <c r="O27" s="2">
        <f t="shared" si="23"/>
        <v>2768.4677414488915</v>
      </c>
      <c r="P27" s="2">
        <f t="shared" si="23"/>
        <v>2851.5217736923582</v>
      </c>
      <c r="Q27" s="2">
        <f t="shared" si="23"/>
        <v>2937.0674269031292</v>
      </c>
      <c r="R27" s="2">
        <f t="shared" si="23"/>
        <v>3025.1794497102233</v>
      </c>
      <c r="S27" s="2">
        <f t="shared" si="23"/>
        <v>3115.9348332015302</v>
      </c>
      <c r="T27" s="2">
        <f t="shared" si="23"/>
        <v>3209.412878197576</v>
      </c>
      <c r="U27" s="2">
        <f t="shared" si="22"/>
        <v>3305.6952645435035</v>
      </c>
      <c r="V27" s="2">
        <f t="shared" si="22"/>
        <v>3404.8661224798088</v>
      </c>
      <c r="W27" s="2">
        <f t="shared" si="22"/>
        <v>3507.0121061542031</v>
      </c>
      <c r="X27" s="2">
        <f t="shared" si="22"/>
        <v>3612.2224693388293</v>
      </c>
      <c r="Y27" s="2">
        <f t="shared" si="22"/>
        <v>3720.5891434189944</v>
      </c>
      <c r="Z27" s="2">
        <f t="shared" si="22"/>
        <v>3832.2068177215642</v>
      </c>
      <c r="AA27" s="2">
        <f t="shared" si="22"/>
        <v>3947.1730222532115</v>
      </c>
      <c r="AB27" s="2">
        <f t="shared" si="22"/>
        <v>4065.588212920808</v>
      </c>
    </row>
    <row r="28" spans="1:28" x14ac:dyDescent="0.25">
      <c r="A28" s="4" t="s">
        <v>20</v>
      </c>
      <c r="B28" s="26">
        <v>1</v>
      </c>
      <c r="C28" s="30">
        <v>0.03</v>
      </c>
      <c r="D28" s="22">
        <v>3000</v>
      </c>
      <c r="E28" s="2">
        <f t="shared" si="23"/>
        <v>3090</v>
      </c>
      <c r="F28" s="2">
        <f t="shared" si="23"/>
        <v>3182.7000000000003</v>
      </c>
      <c r="G28" s="2">
        <f t="shared" si="23"/>
        <v>3278.1810000000005</v>
      </c>
      <c r="H28" s="2">
        <f t="shared" si="23"/>
        <v>3376.5264300000008</v>
      </c>
      <c r="I28" s="2">
        <f t="shared" si="23"/>
        <v>3477.8222229000007</v>
      </c>
      <c r="J28" s="2">
        <f t="shared" si="23"/>
        <v>3582.1568895870009</v>
      </c>
      <c r="K28" s="2">
        <f t="shared" si="23"/>
        <v>3689.621596274611</v>
      </c>
      <c r="L28" s="2">
        <f t="shared" si="23"/>
        <v>3800.3102441628494</v>
      </c>
      <c r="M28" s="2">
        <f t="shared" si="23"/>
        <v>3914.3195514877348</v>
      </c>
      <c r="N28" s="2">
        <f t="shared" si="23"/>
        <v>4031.7491380323668</v>
      </c>
      <c r="O28" s="2">
        <f t="shared" si="23"/>
        <v>4152.7016121733377</v>
      </c>
      <c r="P28" s="2">
        <f t="shared" si="23"/>
        <v>4277.282660538538</v>
      </c>
      <c r="Q28" s="2">
        <f t="shared" si="23"/>
        <v>4405.6011403546945</v>
      </c>
      <c r="R28" s="2">
        <f t="shared" si="23"/>
        <v>4537.7691745653356</v>
      </c>
      <c r="S28" s="2">
        <f t="shared" si="23"/>
        <v>4673.902249802296</v>
      </c>
      <c r="T28" s="2">
        <f t="shared" si="23"/>
        <v>4814.1193172963649</v>
      </c>
      <c r="U28" s="2">
        <f t="shared" si="22"/>
        <v>4958.5428968152564</v>
      </c>
      <c r="V28" s="2">
        <f t="shared" si="22"/>
        <v>5107.2991837197142</v>
      </c>
      <c r="W28" s="2">
        <f t="shared" si="22"/>
        <v>5260.5181592313056</v>
      </c>
      <c r="X28" s="2">
        <f t="shared" si="22"/>
        <v>5418.3337040082451</v>
      </c>
      <c r="Y28" s="2">
        <f t="shared" si="22"/>
        <v>5580.8837151284924</v>
      </c>
      <c r="Z28" s="2">
        <f t="shared" si="22"/>
        <v>5748.3102265823472</v>
      </c>
      <c r="AA28" s="2">
        <f t="shared" si="22"/>
        <v>5920.7595333798181</v>
      </c>
      <c r="AB28" s="2">
        <f t="shared" si="22"/>
        <v>6098.3823193812132</v>
      </c>
    </row>
    <row r="29" spans="1:28" ht="15.75" thickBot="1" x14ac:dyDescent="0.3">
      <c r="A29" s="4" t="s">
        <v>47</v>
      </c>
      <c r="B29" s="26">
        <v>1</v>
      </c>
      <c r="C29" s="30">
        <v>0.03</v>
      </c>
      <c r="D29" s="22">
        <v>24000</v>
      </c>
      <c r="E29" s="2">
        <f>IF(MOD(E$2-1,$B29)=0,D29*(1+$C29),D29)</f>
        <v>24720</v>
      </c>
      <c r="F29" s="2">
        <f t="shared" si="23"/>
        <v>25461.600000000002</v>
      </c>
      <c r="G29" s="2">
        <f t="shared" si="23"/>
        <v>26225.448000000004</v>
      </c>
      <c r="H29" s="2">
        <f t="shared" si="23"/>
        <v>27012.211440000006</v>
      </c>
      <c r="I29" s="2">
        <f t="shared" si="23"/>
        <v>27822.577783200006</v>
      </c>
      <c r="J29" s="2">
        <f t="shared" si="23"/>
        <v>28657.255116696007</v>
      </c>
      <c r="K29" s="2">
        <f t="shared" si="23"/>
        <v>29516.972770196888</v>
      </c>
      <c r="L29" s="2">
        <f t="shared" si="23"/>
        <v>30402.481953302795</v>
      </c>
      <c r="M29" s="2">
        <f t="shared" si="23"/>
        <v>31314.556411901878</v>
      </c>
      <c r="N29" s="2">
        <f t="shared" si="23"/>
        <v>32253.993104258934</v>
      </c>
      <c r="O29" s="2">
        <f t="shared" si="23"/>
        <v>33221.612897386702</v>
      </c>
      <c r="P29" s="2">
        <f t="shared" si="23"/>
        <v>34218.261284308304</v>
      </c>
      <c r="Q29" s="2">
        <f t="shared" si="23"/>
        <v>35244.809122837556</v>
      </c>
      <c r="R29" s="2">
        <f t="shared" si="23"/>
        <v>36302.153396522684</v>
      </c>
      <c r="S29" s="2">
        <f t="shared" si="23"/>
        <v>37391.217998418368</v>
      </c>
      <c r="T29" s="2">
        <f t="shared" si="23"/>
        <v>38512.954538370919</v>
      </c>
      <c r="U29" s="2">
        <f t="shared" si="22"/>
        <v>39668.343174522051</v>
      </c>
      <c r="V29" s="2">
        <f t="shared" si="22"/>
        <v>40858.393469757713</v>
      </c>
      <c r="W29" s="2">
        <f t="shared" si="22"/>
        <v>42084.145273850445</v>
      </c>
      <c r="X29" s="2">
        <f t="shared" si="22"/>
        <v>43346.669632065961</v>
      </c>
      <c r="Y29" s="2">
        <f t="shared" si="22"/>
        <v>44647.06972102794</v>
      </c>
      <c r="Z29" s="2">
        <f t="shared" si="22"/>
        <v>45986.481812658778</v>
      </c>
      <c r="AA29" s="2">
        <f t="shared" si="22"/>
        <v>47366.076267038545</v>
      </c>
      <c r="AB29" s="2">
        <f t="shared" si="22"/>
        <v>48787.058555049705</v>
      </c>
    </row>
    <row r="30" spans="1:28" s="3" customFormat="1" ht="15.75" thickTop="1" x14ac:dyDescent="0.25">
      <c r="A30" s="8" t="s">
        <v>56</v>
      </c>
      <c r="B30" s="25"/>
      <c r="C30" s="29"/>
      <c r="D30" s="9">
        <f>D29+D28+D27+D26+D24+D21+D25</f>
        <v>59940</v>
      </c>
      <c r="E30" s="9">
        <f t="shared" ref="E30:AB30" si="24">E29+E28+E27+E26+E24+E21+E25</f>
        <v>61738.2</v>
      </c>
      <c r="F30" s="9">
        <f t="shared" si="24"/>
        <v>63590.346000000005</v>
      </c>
      <c r="G30" s="9">
        <f t="shared" si="24"/>
        <v>65498.056380000002</v>
      </c>
      <c r="H30" s="9">
        <f t="shared" si="24"/>
        <v>67462.998071400012</v>
      </c>
      <c r="I30" s="9">
        <f t="shared" si="24"/>
        <v>69486.888013542019</v>
      </c>
      <c r="J30" s="9">
        <f t="shared" si="24"/>
        <v>71571.494653948277</v>
      </c>
      <c r="K30" s="9">
        <f t="shared" si="24"/>
        <v>73718.639493566734</v>
      </c>
      <c r="L30" s="9">
        <f t="shared" si="24"/>
        <v>75930.198678373737</v>
      </c>
      <c r="M30" s="9">
        <f t="shared" si="24"/>
        <v>78208.104638724952</v>
      </c>
      <c r="N30" s="9">
        <f t="shared" si="24"/>
        <v>80554.347777886695</v>
      </c>
      <c r="O30" s="9">
        <f t="shared" si="24"/>
        <v>82970.978211223293</v>
      </c>
      <c r="P30" s="9">
        <f t="shared" si="24"/>
        <v>85460.107557559968</v>
      </c>
      <c r="Q30" s="9">
        <f t="shared" si="24"/>
        <v>88023.910784286811</v>
      </c>
      <c r="R30" s="9">
        <f t="shared" si="24"/>
        <v>90664.628107815399</v>
      </c>
      <c r="S30" s="9">
        <f t="shared" si="24"/>
        <v>93384.566951049885</v>
      </c>
      <c r="T30" s="9">
        <f t="shared" si="24"/>
        <v>96186.103959581378</v>
      </c>
      <c r="U30" s="9">
        <f t="shared" si="24"/>
        <v>99071.687078368821</v>
      </c>
      <c r="V30" s="9">
        <f t="shared" si="24"/>
        <v>102043.83769071988</v>
      </c>
      <c r="W30" s="9">
        <f t="shared" si="24"/>
        <v>105105.15282144147</v>
      </c>
      <c r="X30" s="9">
        <f t="shared" si="24"/>
        <v>108258.30740608473</v>
      </c>
      <c r="Y30" s="9">
        <f t="shared" si="24"/>
        <v>111506.05662826728</v>
      </c>
      <c r="Z30" s="9">
        <f t="shared" si="24"/>
        <v>114851.23832711529</v>
      </c>
      <c r="AA30" s="9">
        <f t="shared" si="24"/>
        <v>118296.77547692874</v>
      </c>
      <c r="AB30" s="9">
        <f t="shared" si="24"/>
        <v>121845.67874123662</v>
      </c>
    </row>
    <row r="31" spans="1:28" s="4" customFormat="1" x14ac:dyDescent="0.25">
      <c r="B31" s="6"/>
      <c r="C31" s="31"/>
    </row>
    <row r="32" spans="1:28" s="17" customFormat="1" ht="15.75" x14ac:dyDescent="0.25">
      <c r="A32" s="14" t="s">
        <v>23</v>
      </c>
      <c r="B32" s="25"/>
      <c r="C32" s="29"/>
      <c r="D32" s="16">
        <f>D17-D30</f>
        <v>107358.48739495798</v>
      </c>
      <c r="E32" s="16">
        <f>E17-E30</f>
        <v>105560.28739495798</v>
      </c>
      <c r="F32" s="16">
        <f t="shared" ref="F32:AB32" si="25">F17-F30</f>
        <v>110323.0657647059</v>
      </c>
      <c r="G32" s="16">
        <f t="shared" si="25"/>
        <v>108415.35538470591</v>
      </c>
      <c r="H32" s="16">
        <f t="shared" si="25"/>
        <v>115646.0842815412</v>
      </c>
      <c r="I32" s="16">
        <f t="shared" si="25"/>
        <v>113622.1943393992</v>
      </c>
      <c r="J32" s="16">
        <f t="shared" si="25"/>
        <v>118830.54181663999</v>
      </c>
      <c r="K32" s="16">
        <f t="shared" si="25"/>
        <v>116683.39697702153</v>
      </c>
      <c r="L32" s="16">
        <f t="shared" si="25"/>
        <v>124604.43961574396</v>
      </c>
      <c r="M32" s="16">
        <f t="shared" si="25"/>
        <v>122326.53365539275</v>
      </c>
      <c r="N32" s="16">
        <f t="shared" si="25"/>
        <v>128020.77243093689</v>
      </c>
      <c r="O32" s="16">
        <f t="shared" si="25"/>
        <v>125604.14199760029</v>
      </c>
      <c r="P32" s="16">
        <f t="shared" si="25"/>
        <v>134280.01866170482</v>
      </c>
      <c r="Q32" s="16">
        <f t="shared" si="25"/>
        <v>131716.21543497796</v>
      </c>
      <c r="R32" s="16">
        <f t="shared" si="25"/>
        <v>137940.1294224126</v>
      </c>
      <c r="S32" s="16">
        <f t="shared" si="25"/>
        <v>135220.1905791781</v>
      </c>
      <c r="T32" s="16">
        <f t="shared" si="25"/>
        <v>144721.26644715806</v>
      </c>
      <c r="U32" s="16">
        <f t="shared" si="25"/>
        <v>141835.68332837062</v>
      </c>
      <c r="V32" s="16">
        <f t="shared" si="25"/>
        <v>148636.78873635654</v>
      </c>
      <c r="W32" s="16">
        <f t="shared" si="25"/>
        <v>145575.47360563494</v>
      </c>
      <c r="X32" s="16">
        <f t="shared" si="25"/>
        <v>155978.46284234553</v>
      </c>
      <c r="Y32" s="16">
        <f t="shared" si="25"/>
        <v>152730.71362016298</v>
      </c>
      <c r="Z32" s="16">
        <f t="shared" si="25"/>
        <v>160160.54668373649</v>
      </c>
      <c r="AA32" s="16">
        <f t="shared" si="25"/>
        <v>156715.00953392306</v>
      </c>
      <c r="AB32" s="16">
        <f t="shared" si="25"/>
        <v>168103.51927015773</v>
      </c>
    </row>
    <row r="33" spans="1:28" s="4" customFormat="1" x14ac:dyDescent="0.25">
      <c r="B33" s="6"/>
      <c r="C33" s="31"/>
      <c r="D33" s="18"/>
      <c r="E33" s="18"/>
      <c r="F33" s="18"/>
      <c r="G33" s="18"/>
      <c r="H33" s="18"/>
      <c r="I33" s="18"/>
      <c r="J33" s="18"/>
      <c r="K33" s="18"/>
      <c r="L33" s="18"/>
      <c r="M33" s="18"/>
      <c r="N33" s="18"/>
      <c r="O33" s="18"/>
      <c r="P33" s="18"/>
      <c r="Q33" s="18"/>
      <c r="R33" s="18"/>
    </row>
    <row r="34" spans="1:28" s="4" customFormat="1" ht="18.75" x14ac:dyDescent="0.3">
      <c r="A34" s="15" t="s">
        <v>57</v>
      </c>
      <c r="B34" s="6"/>
      <c r="C34" s="31"/>
      <c r="D34" s="18"/>
      <c r="E34" s="18"/>
      <c r="F34" s="18"/>
      <c r="G34" s="18"/>
      <c r="H34" s="18"/>
      <c r="I34" s="18"/>
      <c r="J34" s="18"/>
      <c r="K34" s="18"/>
      <c r="L34" s="18"/>
      <c r="M34" s="18"/>
      <c r="N34" s="18"/>
      <c r="O34" s="18"/>
      <c r="P34" s="18"/>
      <c r="Q34" s="18"/>
      <c r="R34" s="18"/>
    </row>
    <row r="35" spans="1:28" s="4" customFormat="1" x14ac:dyDescent="0.25">
      <c r="B35" s="6"/>
      <c r="C35" s="31"/>
      <c r="D35" s="18"/>
      <c r="E35" s="18"/>
      <c r="F35" s="18"/>
      <c r="G35" s="18"/>
      <c r="H35" s="18"/>
      <c r="I35" s="18"/>
      <c r="J35" s="18"/>
      <c r="K35" s="18"/>
      <c r="L35" s="18"/>
      <c r="M35" s="18"/>
      <c r="N35" s="18"/>
      <c r="O35" s="18"/>
      <c r="P35" s="18"/>
      <c r="Q35" s="18"/>
      <c r="R35" s="18"/>
    </row>
    <row r="36" spans="1:28" s="4" customFormat="1" x14ac:dyDescent="0.25">
      <c r="A36" s="4" t="s">
        <v>57</v>
      </c>
      <c r="B36" s="25"/>
      <c r="C36" s="29"/>
      <c r="D36" s="22">
        <v>1900000</v>
      </c>
      <c r="E36" s="18"/>
      <c r="F36" s="47" t="s">
        <v>41</v>
      </c>
      <c r="G36" s="48"/>
      <c r="H36" s="49">
        <f>COUNTIF(D68:AB68,"&lt;0")</f>
        <v>4</v>
      </c>
      <c r="I36" s="18"/>
      <c r="J36" s="18"/>
      <c r="K36" s="18"/>
      <c r="L36" s="18"/>
      <c r="M36" s="18"/>
      <c r="N36" s="18"/>
      <c r="O36" s="18"/>
      <c r="P36" s="18"/>
      <c r="Q36" s="18"/>
      <c r="R36" s="18"/>
    </row>
    <row r="37" spans="1:28" s="4" customFormat="1" x14ac:dyDescent="0.25">
      <c r="A37" s="4" t="s">
        <v>58</v>
      </c>
      <c r="B37" s="25"/>
      <c r="C37" s="29"/>
      <c r="D37" s="22">
        <v>220000</v>
      </c>
      <c r="E37" s="18"/>
      <c r="F37" s="50" t="s">
        <v>42</v>
      </c>
      <c r="G37" s="51"/>
      <c r="H37" s="52">
        <f>SUMIF(D68:AB68,"&lt;0")</f>
        <v>-15709.901036390045</v>
      </c>
      <c r="I37" s="18"/>
      <c r="J37" s="18"/>
      <c r="K37" s="18"/>
      <c r="L37" s="18"/>
      <c r="M37" s="18"/>
      <c r="N37" s="18"/>
      <c r="O37" s="18"/>
      <c r="P37" s="18"/>
      <c r="Q37" s="18"/>
      <c r="R37" s="18"/>
    </row>
    <row r="38" spans="1:28" s="4" customFormat="1" x14ac:dyDescent="0.25">
      <c r="A38" s="4" t="s">
        <v>60</v>
      </c>
      <c r="B38" s="25"/>
      <c r="C38" s="29"/>
      <c r="D38" s="22">
        <v>2000000</v>
      </c>
      <c r="E38" s="18"/>
      <c r="F38" s="55"/>
      <c r="G38" s="56"/>
      <c r="H38" s="57"/>
      <c r="I38" s="18"/>
      <c r="J38" s="18"/>
      <c r="K38" s="18"/>
      <c r="L38" s="18"/>
      <c r="M38" s="18"/>
      <c r="N38" s="18"/>
      <c r="O38" s="18"/>
      <c r="P38" s="18"/>
      <c r="Q38" s="18"/>
      <c r="R38" s="18"/>
    </row>
    <row r="39" spans="1:28" s="4" customFormat="1" x14ac:dyDescent="0.25">
      <c r="B39" s="6"/>
      <c r="C39" s="31"/>
      <c r="D39" s="18"/>
      <c r="E39" s="18"/>
      <c r="F39" s="18"/>
      <c r="G39" s="18"/>
      <c r="H39" s="18"/>
      <c r="I39" s="18"/>
      <c r="J39" s="18"/>
      <c r="K39" s="18"/>
      <c r="L39" s="18"/>
      <c r="M39" s="18"/>
      <c r="N39" s="18"/>
      <c r="O39" s="18"/>
      <c r="P39" s="18"/>
      <c r="Q39" s="18"/>
      <c r="R39" s="18"/>
    </row>
    <row r="40" spans="1:28" s="4" customFormat="1" ht="18.75" x14ac:dyDescent="0.3">
      <c r="A40" s="15" t="s">
        <v>33</v>
      </c>
      <c r="B40" s="6"/>
      <c r="C40" s="31"/>
      <c r="D40" s="18"/>
      <c r="E40" s="18"/>
      <c r="F40" s="53" t="s">
        <v>59</v>
      </c>
      <c r="G40" s="54"/>
      <c r="H40" s="59">
        <f>D48+D61</f>
        <v>111841.77424392945</v>
      </c>
      <c r="I40" s="18"/>
      <c r="J40" s="18"/>
      <c r="K40" s="18"/>
      <c r="L40" s="18"/>
      <c r="M40" s="18"/>
      <c r="N40" s="18"/>
      <c r="O40" s="18"/>
      <c r="P40" s="18"/>
      <c r="Q40" s="18"/>
      <c r="R40" s="18"/>
    </row>
    <row r="41" spans="1:28" s="4" customFormat="1" x14ac:dyDescent="0.25">
      <c r="B41" s="6"/>
      <c r="C41" s="31"/>
    </row>
    <row r="42" spans="1:28" s="4" customFormat="1" x14ac:dyDescent="0.25">
      <c r="A42" s="4" t="s">
        <v>25</v>
      </c>
      <c r="B42" s="25"/>
      <c r="C42" s="29"/>
      <c r="D42" s="46">
        <v>7.4999999999999997E-2</v>
      </c>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s="4" customFormat="1" x14ac:dyDescent="0.25">
      <c r="A43" s="4" t="s">
        <v>26</v>
      </c>
      <c r="B43" s="25"/>
      <c r="C43" s="29"/>
      <c r="D43" s="24">
        <v>15</v>
      </c>
    </row>
    <row r="44" spans="1:28" s="4" customFormat="1" x14ac:dyDescent="0.25">
      <c r="A44" s="4" t="s">
        <v>27</v>
      </c>
      <c r="B44" s="25"/>
      <c r="C44" s="29"/>
      <c r="D44" s="58">
        <f>D36-D57*1.5-D37</f>
        <v>540000</v>
      </c>
      <c r="E44" s="18"/>
      <c r="F44" s="18"/>
      <c r="G44" s="18"/>
      <c r="H44" s="18"/>
      <c r="I44" s="18"/>
      <c r="J44" s="18"/>
      <c r="K44" s="18"/>
      <c r="L44" s="18"/>
      <c r="M44" s="18"/>
      <c r="N44" s="18"/>
      <c r="O44" s="18"/>
      <c r="P44" s="18"/>
      <c r="Q44" s="18"/>
      <c r="R44" s="18"/>
      <c r="S44" s="18"/>
      <c r="T44" s="18"/>
      <c r="U44" s="18"/>
      <c r="V44" s="18"/>
      <c r="W44" s="18"/>
      <c r="X44" s="18"/>
      <c r="Y44" s="18"/>
      <c r="Z44" s="18"/>
      <c r="AA44" s="18"/>
      <c r="AB44" s="18"/>
    </row>
    <row r="45" spans="1:28" s="4" customFormat="1" x14ac:dyDescent="0.25">
      <c r="A45" s="4" t="s">
        <v>35</v>
      </c>
      <c r="B45" s="25"/>
      <c r="C45" s="29"/>
      <c r="D45" s="22">
        <v>0</v>
      </c>
      <c r="E45" s="18"/>
      <c r="F45" s="18"/>
      <c r="G45" s="18"/>
      <c r="H45" s="18"/>
      <c r="I45" s="18"/>
      <c r="J45" s="18"/>
      <c r="K45" s="18"/>
      <c r="L45" s="18"/>
      <c r="M45" s="18"/>
      <c r="N45" s="18"/>
      <c r="O45" s="18"/>
      <c r="P45" s="18"/>
      <c r="Q45" s="18"/>
      <c r="R45" s="18"/>
      <c r="S45" s="18"/>
      <c r="T45" s="18"/>
      <c r="U45" s="18"/>
      <c r="V45" s="18"/>
      <c r="W45" s="18"/>
      <c r="X45" s="18"/>
      <c r="Y45" s="18"/>
      <c r="Z45" s="18"/>
      <c r="AA45" s="18"/>
      <c r="AB45" s="18"/>
    </row>
    <row r="46" spans="1:28" s="4" customFormat="1" x14ac:dyDescent="0.25">
      <c r="B46" s="6"/>
      <c r="C46" s="31"/>
      <c r="D46" s="32"/>
      <c r="E46" s="32"/>
      <c r="F46" s="32"/>
      <c r="G46" s="32"/>
      <c r="H46" s="32"/>
      <c r="I46" s="32"/>
      <c r="J46" s="32"/>
      <c r="K46" s="32"/>
      <c r="L46" s="32"/>
      <c r="M46" s="32"/>
      <c r="N46" s="32"/>
      <c r="O46" s="32"/>
      <c r="P46" s="32"/>
      <c r="Q46" s="32"/>
      <c r="R46" s="32"/>
      <c r="S46" s="32"/>
      <c r="T46" s="32"/>
      <c r="U46" s="32"/>
      <c r="V46" s="32"/>
      <c r="W46" s="32"/>
      <c r="X46" s="32"/>
      <c r="Y46" s="32"/>
      <c r="Z46" s="32"/>
      <c r="AA46" s="32"/>
      <c r="AB46" s="32"/>
    </row>
    <row r="47" spans="1:28" x14ac:dyDescent="0.25">
      <c r="A47" s="4" t="s">
        <v>28</v>
      </c>
      <c r="D47" s="2">
        <f>IF(D2&lt;=$D43,D44,"")</f>
        <v>540000</v>
      </c>
      <c r="E47" s="2">
        <f t="shared" ref="E47:AB47" si="26">IF(E2&lt;=$D43,D51,"")</f>
        <v>519324.8924227372</v>
      </c>
      <c r="F47" s="2">
        <f t="shared" si="26"/>
        <v>497099.15177717974</v>
      </c>
      <c r="G47" s="2">
        <f t="shared" si="26"/>
        <v>473206.48058320541</v>
      </c>
      <c r="H47" s="2">
        <f t="shared" si="26"/>
        <v>447521.85904968303</v>
      </c>
      <c r="I47" s="2">
        <f t="shared" si="26"/>
        <v>419910.89090114646</v>
      </c>
      <c r="J47" s="2">
        <f t="shared" si="26"/>
        <v>390229.10014146968</v>
      </c>
      <c r="K47" s="2">
        <f t="shared" si="26"/>
        <v>358321.17507481715</v>
      </c>
      <c r="L47" s="2">
        <f t="shared" si="26"/>
        <v>324020.15562816564</v>
      </c>
      <c r="M47" s="2">
        <f t="shared" si="26"/>
        <v>287146.55972301529</v>
      </c>
      <c r="N47" s="2">
        <f t="shared" si="26"/>
        <v>247507.44412497868</v>
      </c>
      <c r="O47" s="2">
        <f t="shared" si="26"/>
        <v>204895.3948570893</v>
      </c>
      <c r="P47" s="2">
        <f t="shared" si="26"/>
        <v>159087.4418941082</v>
      </c>
      <c r="Q47" s="2">
        <f t="shared" si="26"/>
        <v>109843.89245890353</v>
      </c>
      <c r="R47" s="2">
        <f t="shared" si="26"/>
        <v>56907.076816058514</v>
      </c>
      <c r="S47" s="2" t="str">
        <f t="shared" si="26"/>
        <v/>
      </c>
      <c r="T47" s="2" t="str">
        <f t="shared" si="26"/>
        <v/>
      </c>
      <c r="U47" s="2" t="str">
        <f t="shared" si="26"/>
        <v/>
      </c>
      <c r="V47" s="2" t="str">
        <f t="shared" si="26"/>
        <v/>
      </c>
      <c r="W47" s="2" t="str">
        <f t="shared" si="26"/>
        <v/>
      </c>
      <c r="X47" s="2" t="str">
        <f t="shared" si="26"/>
        <v/>
      </c>
      <c r="Y47" s="2" t="str">
        <f t="shared" si="26"/>
        <v/>
      </c>
      <c r="Z47" s="2" t="str">
        <f t="shared" si="26"/>
        <v/>
      </c>
      <c r="AA47" s="2" t="str">
        <f t="shared" si="26"/>
        <v/>
      </c>
      <c r="AB47" s="2" t="str">
        <f t="shared" si="26"/>
        <v/>
      </c>
    </row>
    <row r="48" spans="1:28" x14ac:dyDescent="0.25">
      <c r="A48" s="4" t="s">
        <v>29</v>
      </c>
      <c r="D48" s="19">
        <f t="shared" ref="D48:AB48" si="27">IF(D2&lt;=$D43,PMT($D42,$D43,-$D44,$D45),"")</f>
        <v>61175.107577262781</v>
      </c>
      <c r="E48" s="19">
        <f t="shared" si="27"/>
        <v>61175.107577262781</v>
      </c>
      <c r="F48" s="19">
        <f t="shared" si="27"/>
        <v>61175.107577262781</v>
      </c>
      <c r="G48" s="19">
        <f t="shared" si="27"/>
        <v>61175.107577262781</v>
      </c>
      <c r="H48" s="19">
        <f t="shared" si="27"/>
        <v>61175.107577262781</v>
      </c>
      <c r="I48" s="19">
        <f t="shared" si="27"/>
        <v>61175.107577262781</v>
      </c>
      <c r="J48" s="19">
        <f t="shared" si="27"/>
        <v>61175.107577262781</v>
      </c>
      <c r="K48" s="19">
        <f t="shared" si="27"/>
        <v>61175.107577262781</v>
      </c>
      <c r="L48" s="19">
        <f t="shared" si="27"/>
        <v>61175.107577262781</v>
      </c>
      <c r="M48" s="19">
        <f t="shared" si="27"/>
        <v>61175.107577262781</v>
      </c>
      <c r="N48" s="19">
        <f t="shared" si="27"/>
        <v>61175.107577262781</v>
      </c>
      <c r="O48" s="19">
        <f t="shared" si="27"/>
        <v>61175.107577262781</v>
      </c>
      <c r="P48" s="19">
        <f t="shared" si="27"/>
        <v>61175.107577262781</v>
      </c>
      <c r="Q48" s="19">
        <f t="shared" si="27"/>
        <v>61175.107577262781</v>
      </c>
      <c r="R48" s="19">
        <f t="shared" si="27"/>
        <v>61175.107577262781</v>
      </c>
      <c r="S48" s="19" t="str">
        <f t="shared" si="27"/>
        <v/>
      </c>
      <c r="T48" s="19" t="str">
        <f t="shared" si="27"/>
        <v/>
      </c>
      <c r="U48" s="19" t="str">
        <f t="shared" si="27"/>
        <v/>
      </c>
      <c r="V48" s="19" t="str">
        <f t="shared" si="27"/>
        <v/>
      </c>
      <c r="W48" s="19" t="str">
        <f t="shared" si="27"/>
        <v/>
      </c>
      <c r="X48" s="19" t="str">
        <f t="shared" si="27"/>
        <v/>
      </c>
      <c r="Y48" s="19" t="str">
        <f t="shared" si="27"/>
        <v/>
      </c>
      <c r="Z48" s="19" t="str">
        <f t="shared" si="27"/>
        <v/>
      </c>
      <c r="AA48" s="19" t="str">
        <f t="shared" si="27"/>
        <v/>
      </c>
      <c r="AB48" s="19" t="str">
        <f t="shared" si="27"/>
        <v/>
      </c>
    </row>
    <row r="49" spans="1:28" x14ac:dyDescent="0.25">
      <c r="A49" s="4" t="s">
        <v>31</v>
      </c>
      <c r="D49" s="2">
        <f t="shared" ref="D49:AB49" si="28">IF(D2&lt;=$D$43,D48-D50,"")</f>
        <v>20675.107577262781</v>
      </c>
      <c r="E49" s="2">
        <f t="shared" si="28"/>
        <v>22225.740645557489</v>
      </c>
      <c r="F49" s="2">
        <f t="shared" si="28"/>
        <v>23892.671193974304</v>
      </c>
      <c r="G49" s="2">
        <f t="shared" si="28"/>
        <v>25684.621533522375</v>
      </c>
      <c r="H49" s="2">
        <f t="shared" si="28"/>
        <v>27610.968148536558</v>
      </c>
      <c r="I49" s="2">
        <f t="shared" si="28"/>
        <v>29681.790759676798</v>
      </c>
      <c r="J49" s="2">
        <f t="shared" si="28"/>
        <v>31907.925066652555</v>
      </c>
      <c r="K49" s="2">
        <f t="shared" si="28"/>
        <v>34301.019446651495</v>
      </c>
      <c r="L49" s="2">
        <f t="shared" si="28"/>
        <v>36873.59590515036</v>
      </c>
      <c r="M49" s="2">
        <f t="shared" si="28"/>
        <v>39639.115598036631</v>
      </c>
      <c r="N49" s="2">
        <f t="shared" si="28"/>
        <v>42612.049267889379</v>
      </c>
      <c r="O49" s="2">
        <f t="shared" si="28"/>
        <v>45807.952962981086</v>
      </c>
      <c r="P49" s="2">
        <f t="shared" si="28"/>
        <v>49243.549435204666</v>
      </c>
      <c r="Q49" s="2">
        <f t="shared" si="28"/>
        <v>52936.815642845017</v>
      </c>
      <c r="R49" s="2">
        <f t="shared" si="28"/>
        <v>56907.07681605839</v>
      </c>
      <c r="S49" s="2" t="str">
        <f t="shared" si="28"/>
        <v/>
      </c>
      <c r="T49" s="2" t="str">
        <f t="shared" si="28"/>
        <v/>
      </c>
      <c r="U49" s="2" t="str">
        <f t="shared" si="28"/>
        <v/>
      </c>
      <c r="V49" s="2" t="str">
        <f t="shared" si="28"/>
        <v/>
      </c>
      <c r="W49" s="2" t="str">
        <f t="shared" si="28"/>
        <v/>
      </c>
      <c r="X49" s="2" t="str">
        <f t="shared" si="28"/>
        <v/>
      </c>
      <c r="Y49" s="2" t="str">
        <f t="shared" si="28"/>
        <v/>
      </c>
      <c r="Z49" s="2" t="str">
        <f t="shared" si="28"/>
        <v/>
      </c>
      <c r="AA49" s="2" t="str">
        <f t="shared" si="28"/>
        <v/>
      </c>
      <c r="AB49" s="2" t="str">
        <f t="shared" si="28"/>
        <v/>
      </c>
    </row>
    <row r="50" spans="1:28" x14ac:dyDescent="0.25">
      <c r="A50" s="4" t="s">
        <v>30</v>
      </c>
      <c r="D50" s="2">
        <f t="shared" ref="D50:AB50" si="29">IF(D2&lt;=$D43,D47*$D42,"")</f>
        <v>40500</v>
      </c>
      <c r="E50" s="2">
        <f t="shared" si="29"/>
        <v>38949.366931705292</v>
      </c>
      <c r="F50" s="2">
        <f t="shared" si="29"/>
        <v>37282.436383288477</v>
      </c>
      <c r="G50" s="2">
        <f t="shared" si="29"/>
        <v>35490.486043740406</v>
      </c>
      <c r="H50" s="2">
        <f t="shared" si="29"/>
        <v>33564.139428726223</v>
      </c>
      <c r="I50" s="2">
        <f t="shared" si="29"/>
        <v>31493.316817585983</v>
      </c>
      <c r="J50" s="2">
        <f t="shared" si="29"/>
        <v>29267.182510610226</v>
      </c>
      <c r="K50" s="2">
        <f t="shared" si="29"/>
        <v>26874.088130611286</v>
      </c>
      <c r="L50" s="2">
        <f t="shared" si="29"/>
        <v>24301.511672112421</v>
      </c>
      <c r="M50" s="2">
        <f t="shared" si="29"/>
        <v>21535.991979226146</v>
      </c>
      <c r="N50" s="2">
        <f t="shared" si="29"/>
        <v>18563.058309373399</v>
      </c>
      <c r="O50" s="2">
        <f t="shared" si="29"/>
        <v>15367.154614281697</v>
      </c>
      <c r="P50" s="2">
        <f t="shared" si="29"/>
        <v>11931.558142058115</v>
      </c>
      <c r="Q50" s="2">
        <f t="shared" si="29"/>
        <v>8238.2919344177644</v>
      </c>
      <c r="R50" s="2">
        <f t="shared" si="29"/>
        <v>4268.030761204388</v>
      </c>
      <c r="S50" s="2" t="str">
        <f t="shared" si="29"/>
        <v/>
      </c>
      <c r="T50" s="2" t="str">
        <f t="shared" si="29"/>
        <v/>
      </c>
      <c r="U50" s="2" t="str">
        <f t="shared" si="29"/>
        <v/>
      </c>
      <c r="V50" s="2" t="str">
        <f t="shared" si="29"/>
        <v/>
      </c>
      <c r="W50" s="2" t="str">
        <f t="shared" si="29"/>
        <v/>
      </c>
      <c r="X50" s="2" t="str">
        <f t="shared" si="29"/>
        <v/>
      </c>
      <c r="Y50" s="2" t="str">
        <f t="shared" si="29"/>
        <v/>
      </c>
      <c r="Z50" s="2" t="str">
        <f t="shared" si="29"/>
        <v/>
      </c>
      <c r="AA50" s="2" t="str">
        <f t="shared" si="29"/>
        <v/>
      </c>
      <c r="AB50" s="2" t="str">
        <f t="shared" si="29"/>
        <v/>
      </c>
    </row>
    <row r="51" spans="1:28" x14ac:dyDescent="0.25">
      <c r="A51" s="4" t="s">
        <v>32</v>
      </c>
      <c r="D51" s="2">
        <f t="shared" ref="D51:AB51" si="30">IF(D2&lt;=$D43,D47-D49,"")</f>
        <v>519324.8924227372</v>
      </c>
      <c r="E51" s="2">
        <f t="shared" si="30"/>
        <v>497099.15177717974</v>
      </c>
      <c r="F51" s="2">
        <f t="shared" si="30"/>
        <v>473206.48058320541</v>
      </c>
      <c r="G51" s="2">
        <f t="shared" si="30"/>
        <v>447521.85904968303</v>
      </c>
      <c r="H51" s="2">
        <f t="shared" si="30"/>
        <v>419910.89090114646</v>
      </c>
      <c r="I51" s="2">
        <f t="shared" si="30"/>
        <v>390229.10014146968</v>
      </c>
      <c r="J51" s="2">
        <f t="shared" si="30"/>
        <v>358321.17507481715</v>
      </c>
      <c r="K51" s="2">
        <f t="shared" si="30"/>
        <v>324020.15562816564</v>
      </c>
      <c r="L51" s="2">
        <f t="shared" si="30"/>
        <v>287146.55972301529</v>
      </c>
      <c r="M51" s="2">
        <f t="shared" si="30"/>
        <v>247507.44412497868</v>
      </c>
      <c r="N51" s="2">
        <f t="shared" si="30"/>
        <v>204895.3948570893</v>
      </c>
      <c r="O51" s="2">
        <f t="shared" si="30"/>
        <v>159087.4418941082</v>
      </c>
      <c r="P51" s="2">
        <f t="shared" si="30"/>
        <v>109843.89245890353</v>
      </c>
      <c r="Q51" s="2">
        <f t="shared" si="30"/>
        <v>56907.076816058514</v>
      </c>
      <c r="R51" s="2">
        <f t="shared" si="30"/>
        <v>1.2369127944111824E-10</v>
      </c>
      <c r="S51" s="2" t="str">
        <f t="shared" si="30"/>
        <v/>
      </c>
      <c r="T51" s="2" t="str">
        <f t="shared" si="30"/>
        <v/>
      </c>
      <c r="U51" s="2" t="str">
        <f t="shared" si="30"/>
        <v/>
      </c>
      <c r="V51" s="2" t="str">
        <f t="shared" si="30"/>
        <v/>
      </c>
      <c r="W51" s="2" t="str">
        <f t="shared" si="30"/>
        <v/>
      </c>
      <c r="X51" s="2" t="str">
        <f t="shared" si="30"/>
        <v/>
      </c>
      <c r="Y51" s="2" t="str">
        <f t="shared" si="30"/>
        <v/>
      </c>
      <c r="Z51" s="2" t="str">
        <f t="shared" si="30"/>
        <v/>
      </c>
      <c r="AA51" s="2" t="str">
        <f t="shared" si="30"/>
        <v/>
      </c>
      <c r="AB51" s="2" t="str">
        <f t="shared" si="30"/>
        <v/>
      </c>
    </row>
    <row r="52" spans="1:28" s="4" customFormat="1" x14ac:dyDescent="0.25">
      <c r="B52" s="6"/>
      <c r="C52" s="31"/>
    </row>
    <row r="53" spans="1:28" s="4" customFormat="1" ht="18.75" x14ac:dyDescent="0.3">
      <c r="A53" s="15" t="s">
        <v>34</v>
      </c>
      <c r="B53" s="6"/>
      <c r="C53" s="31"/>
    </row>
    <row r="54" spans="1:28" s="4" customFormat="1" x14ac:dyDescent="0.25">
      <c r="B54" s="6"/>
      <c r="C54" s="31"/>
    </row>
    <row r="55" spans="1:28" s="4" customFormat="1" x14ac:dyDescent="0.25">
      <c r="A55" s="4" t="s">
        <v>25</v>
      </c>
      <c r="B55" s="25"/>
      <c r="C55" s="29"/>
      <c r="D55" s="20">
        <v>0</v>
      </c>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s="4" customFormat="1" x14ac:dyDescent="0.25">
      <c r="A56" s="4" t="s">
        <v>26</v>
      </c>
      <c r="B56" s="25"/>
      <c r="C56" s="29"/>
      <c r="D56" s="24">
        <v>15</v>
      </c>
    </row>
    <row r="57" spans="1:28" s="4" customFormat="1" x14ac:dyDescent="0.25">
      <c r="A57" s="4" t="s">
        <v>27</v>
      </c>
      <c r="B57" s="25"/>
      <c r="C57" s="29"/>
      <c r="D57" s="58">
        <f>MIN(D38,D36)*0.4</f>
        <v>760000</v>
      </c>
      <c r="E57" s="18"/>
      <c r="F57" s="18"/>
      <c r="G57" s="18"/>
      <c r="H57" s="18"/>
      <c r="I57" s="18"/>
      <c r="J57" s="18"/>
      <c r="K57" s="18"/>
      <c r="L57" s="18"/>
      <c r="M57" s="18"/>
      <c r="N57" s="18"/>
      <c r="O57" s="18"/>
      <c r="P57" s="18"/>
      <c r="Q57" s="18"/>
      <c r="R57" s="18"/>
      <c r="S57" s="18"/>
      <c r="T57" s="18"/>
      <c r="U57" s="18"/>
      <c r="V57" s="18"/>
      <c r="W57" s="18"/>
      <c r="X57" s="18"/>
      <c r="Y57" s="18"/>
      <c r="Z57" s="18"/>
      <c r="AA57" s="18"/>
      <c r="AB57" s="18"/>
    </row>
    <row r="58" spans="1:28" s="4" customFormat="1" x14ac:dyDescent="0.25">
      <c r="A58" s="4" t="s">
        <v>35</v>
      </c>
      <c r="B58" s="25"/>
      <c r="C58" s="29"/>
      <c r="D58" s="22">
        <v>0</v>
      </c>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s="4" customFormat="1" x14ac:dyDescent="0.25">
      <c r="B59" s="6"/>
      <c r="C59" s="31"/>
      <c r="D59" s="32"/>
      <c r="E59" s="32"/>
      <c r="F59" s="32"/>
      <c r="G59" s="32"/>
      <c r="H59" s="32"/>
      <c r="I59" s="32"/>
      <c r="J59" s="32"/>
      <c r="K59" s="32"/>
      <c r="L59" s="32"/>
      <c r="M59" s="32"/>
      <c r="N59" s="32"/>
      <c r="O59" s="32"/>
      <c r="P59" s="32"/>
      <c r="Q59" s="32"/>
      <c r="R59" s="32"/>
      <c r="S59" s="32"/>
      <c r="T59" s="32"/>
      <c r="U59" s="32"/>
      <c r="V59" s="32"/>
      <c r="W59" s="32"/>
      <c r="X59" s="32"/>
      <c r="Y59" s="32"/>
      <c r="Z59" s="32"/>
      <c r="AA59" s="32"/>
      <c r="AB59" s="32"/>
    </row>
    <row r="60" spans="1:28" x14ac:dyDescent="0.25">
      <c r="A60" s="4" t="s">
        <v>28</v>
      </c>
      <c r="D60" s="2">
        <f>IF(D2&lt;=$D56,D57,"")</f>
        <v>760000</v>
      </c>
      <c r="E60" s="2">
        <f t="shared" ref="E60:AB60" si="31">IF(E2&lt;=$D56,D64,"")</f>
        <v>709333.33333333337</v>
      </c>
      <c r="F60" s="2">
        <f t="shared" si="31"/>
        <v>658666.66666666674</v>
      </c>
      <c r="G60" s="2">
        <f t="shared" si="31"/>
        <v>608000.00000000012</v>
      </c>
      <c r="H60" s="2">
        <f t="shared" si="31"/>
        <v>557333.33333333349</v>
      </c>
      <c r="I60" s="2">
        <f t="shared" si="31"/>
        <v>506666.6666666668</v>
      </c>
      <c r="J60" s="2">
        <f t="shared" si="31"/>
        <v>456000.00000000012</v>
      </c>
      <c r="K60" s="2">
        <f t="shared" si="31"/>
        <v>405333.33333333343</v>
      </c>
      <c r="L60" s="2">
        <f t="shared" si="31"/>
        <v>354666.66666666674</v>
      </c>
      <c r="M60" s="2">
        <f t="shared" si="31"/>
        <v>304000.00000000006</v>
      </c>
      <c r="N60" s="2">
        <f t="shared" si="31"/>
        <v>253333.3333333334</v>
      </c>
      <c r="O60" s="2">
        <f t="shared" si="31"/>
        <v>202666.66666666674</v>
      </c>
      <c r="P60" s="2">
        <f t="shared" si="31"/>
        <v>152000.00000000009</v>
      </c>
      <c r="Q60" s="2">
        <f t="shared" si="31"/>
        <v>101333.33333333343</v>
      </c>
      <c r="R60" s="2">
        <f t="shared" si="31"/>
        <v>50666.666666666766</v>
      </c>
      <c r="S60" s="2" t="str">
        <f t="shared" si="31"/>
        <v/>
      </c>
      <c r="T60" s="2" t="str">
        <f t="shared" si="31"/>
        <v/>
      </c>
      <c r="U60" s="2" t="str">
        <f t="shared" si="31"/>
        <v/>
      </c>
      <c r="V60" s="2" t="str">
        <f t="shared" si="31"/>
        <v/>
      </c>
      <c r="W60" s="2" t="str">
        <f t="shared" si="31"/>
        <v/>
      </c>
      <c r="X60" s="2" t="str">
        <f t="shared" si="31"/>
        <v/>
      </c>
      <c r="Y60" s="2" t="str">
        <f t="shared" si="31"/>
        <v/>
      </c>
      <c r="Z60" s="2" t="str">
        <f t="shared" si="31"/>
        <v/>
      </c>
      <c r="AA60" s="2" t="str">
        <f t="shared" si="31"/>
        <v/>
      </c>
      <c r="AB60" s="2" t="str">
        <f t="shared" si="31"/>
        <v/>
      </c>
    </row>
    <row r="61" spans="1:28" x14ac:dyDescent="0.25">
      <c r="A61" s="4" t="s">
        <v>29</v>
      </c>
      <c r="D61" s="2">
        <f t="shared" ref="D61:AB61" si="32">IF(D2&lt;=$D56,PMT($D55,$D56,-$D57,$D58),"")</f>
        <v>50666.666666666664</v>
      </c>
      <c r="E61" s="2">
        <f t="shared" si="32"/>
        <v>50666.666666666664</v>
      </c>
      <c r="F61" s="2">
        <f t="shared" si="32"/>
        <v>50666.666666666664</v>
      </c>
      <c r="G61" s="2">
        <f t="shared" si="32"/>
        <v>50666.666666666664</v>
      </c>
      <c r="H61" s="2">
        <f t="shared" si="32"/>
        <v>50666.666666666664</v>
      </c>
      <c r="I61" s="2">
        <f t="shared" si="32"/>
        <v>50666.666666666664</v>
      </c>
      <c r="J61" s="2">
        <f t="shared" si="32"/>
        <v>50666.666666666664</v>
      </c>
      <c r="K61" s="2">
        <f t="shared" si="32"/>
        <v>50666.666666666664</v>
      </c>
      <c r="L61" s="2">
        <f t="shared" si="32"/>
        <v>50666.666666666664</v>
      </c>
      <c r="M61" s="2">
        <f t="shared" si="32"/>
        <v>50666.666666666664</v>
      </c>
      <c r="N61" s="2">
        <f t="shared" si="32"/>
        <v>50666.666666666664</v>
      </c>
      <c r="O61" s="2">
        <f t="shared" si="32"/>
        <v>50666.666666666664</v>
      </c>
      <c r="P61" s="2">
        <f t="shared" si="32"/>
        <v>50666.666666666664</v>
      </c>
      <c r="Q61" s="2">
        <f t="shared" si="32"/>
        <v>50666.666666666664</v>
      </c>
      <c r="R61" s="2">
        <f t="shared" si="32"/>
        <v>50666.666666666664</v>
      </c>
      <c r="S61" s="2" t="str">
        <f t="shared" si="32"/>
        <v/>
      </c>
      <c r="T61" s="2" t="str">
        <f t="shared" si="32"/>
        <v/>
      </c>
      <c r="U61" s="2" t="str">
        <f t="shared" si="32"/>
        <v/>
      </c>
      <c r="V61" s="2" t="str">
        <f t="shared" si="32"/>
        <v/>
      </c>
      <c r="W61" s="2" t="str">
        <f t="shared" si="32"/>
        <v/>
      </c>
      <c r="X61" s="2" t="str">
        <f t="shared" si="32"/>
        <v/>
      </c>
      <c r="Y61" s="2" t="str">
        <f t="shared" si="32"/>
        <v/>
      </c>
      <c r="Z61" s="2" t="str">
        <f t="shared" si="32"/>
        <v/>
      </c>
      <c r="AA61" s="2" t="str">
        <f t="shared" si="32"/>
        <v/>
      </c>
      <c r="AB61" s="2" t="str">
        <f t="shared" si="32"/>
        <v/>
      </c>
    </row>
    <row r="62" spans="1:28" x14ac:dyDescent="0.25">
      <c r="A62" s="4" t="s">
        <v>31</v>
      </c>
      <c r="D62" s="2">
        <f t="shared" ref="D62:AB62" si="33">IF(D2&lt;=$D56,D61-D63,"")</f>
        <v>50666.666666666664</v>
      </c>
      <c r="E62" s="2">
        <f t="shared" si="33"/>
        <v>50666.666666666664</v>
      </c>
      <c r="F62" s="2">
        <f t="shared" si="33"/>
        <v>50666.666666666664</v>
      </c>
      <c r="G62" s="2">
        <f t="shared" si="33"/>
        <v>50666.666666666664</v>
      </c>
      <c r="H62" s="2">
        <f t="shared" si="33"/>
        <v>50666.666666666664</v>
      </c>
      <c r="I62" s="2">
        <f t="shared" si="33"/>
        <v>50666.666666666664</v>
      </c>
      <c r="J62" s="2">
        <f t="shared" si="33"/>
        <v>50666.666666666664</v>
      </c>
      <c r="K62" s="2">
        <f t="shared" si="33"/>
        <v>50666.666666666664</v>
      </c>
      <c r="L62" s="2">
        <f t="shared" si="33"/>
        <v>50666.666666666664</v>
      </c>
      <c r="M62" s="2">
        <f t="shared" si="33"/>
        <v>50666.666666666664</v>
      </c>
      <c r="N62" s="2">
        <f t="shared" si="33"/>
        <v>50666.666666666664</v>
      </c>
      <c r="O62" s="2">
        <f t="shared" si="33"/>
        <v>50666.666666666664</v>
      </c>
      <c r="P62" s="2">
        <f t="shared" si="33"/>
        <v>50666.666666666664</v>
      </c>
      <c r="Q62" s="2">
        <f t="shared" si="33"/>
        <v>50666.666666666664</v>
      </c>
      <c r="R62" s="2">
        <f t="shared" si="33"/>
        <v>50666.666666666664</v>
      </c>
      <c r="S62" s="2" t="str">
        <f t="shared" si="33"/>
        <v/>
      </c>
      <c r="T62" s="2" t="str">
        <f t="shared" si="33"/>
        <v/>
      </c>
      <c r="U62" s="2" t="str">
        <f t="shared" si="33"/>
        <v/>
      </c>
      <c r="V62" s="2" t="str">
        <f t="shared" si="33"/>
        <v/>
      </c>
      <c r="W62" s="2" t="str">
        <f t="shared" si="33"/>
        <v/>
      </c>
      <c r="X62" s="2" t="str">
        <f t="shared" si="33"/>
        <v/>
      </c>
      <c r="Y62" s="2" t="str">
        <f t="shared" si="33"/>
        <v/>
      </c>
      <c r="Z62" s="2" t="str">
        <f t="shared" si="33"/>
        <v/>
      </c>
      <c r="AA62" s="2" t="str">
        <f t="shared" si="33"/>
        <v/>
      </c>
      <c r="AB62" s="2" t="str">
        <f t="shared" si="33"/>
        <v/>
      </c>
    </row>
    <row r="63" spans="1:28" x14ac:dyDescent="0.25">
      <c r="A63" s="4" t="s">
        <v>30</v>
      </c>
      <c r="D63" s="2">
        <f t="shared" ref="D63:AB63" si="34">IF(D2&lt;=$D56,D60*$D55,"")</f>
        <v>0</v>
      </c>
      <c r="E63" s="2">
        <f t="shared" si="34"/>
        <v>0</v>
      </c>
      <c r="F63" s="2">
        <f t="shared" si="34"/>
        <v>0</v>
      </c>
      <c r="G63" s="2">
        <f t="shared" si="34"/>
        <v>0</v>
      </c>
      <c r="H63" s="2">
        <f t="shared" si="34"/>
        <v>0</v>
      </c>
      <c r="I63" s="2">
        <f t="shared" si="34"/>
        <v>0</v>
      </c>
      <c r="J63" s="2">
        <f t="shared" si="34"/>
        <v>0</v>
      </c>
      <c r="K63" s="2">
        <f t="shared" si="34"/>
        <v>0</v>
      </c>
      <c r="L63" s="2">
        <f t="shared" si="34"/>
        <v>0</v>
      </c>
      <c r="M63" s="2">
        <f t="shared" si="34"/>
        <v>0</v>
      </c>
      <c r="N63" s="2">
        <f t="shared" si="34"/>
        <v>0</v>
      </c>
      <c r="O63" s="2">
        <f t="shared" si="34"/>
        <v>0</v>
      </c>
      <c r="P63" s="2">
        <f t="shared" si="34"/>
        <v>0</v>
      </c>
      <c r="Q63" s="2">
        <f t="shared" si="34"/>
        <v>0</v>
      </c>
      <c r="R63" s="2">
        <f t="shared" si="34"/>
        <v>0</v>
      </c>
      <c r="S63" s="2" t="str">
        <f t="shared" si="34"/>
        <v/>
      </c>
      <c r="T63" s="2" t="str">
        <f t="shared" si="34"/>
        <v/>
      </c>
      <c r="U63" s="2" t="str">
        <f t="shared" si="34"/>
        <v/>
      </c>
      <c r="V63" s="2" t="str">
        <f t="shared" si="34"/>
        <v/>
      </c>
      <c r="W63" s="2" t="str">
        <f t="shared" si="34"/>
        <v/>
      </c>
      <c r="X63" s="2" t="str">
        <f t="shared" si="34"/>
        <v/>
      </c>
      <c r="Y63" s="2" t="str">
        <f t="shared" si="34"/>
        <v/>
      </c>
      <c r="Z63" s="2" t="str">
        <f t="shared" si="34"/>
        <v/>
      </c>
      <c r="AA63" s="2" t="str">
        <f t="shared" si="34"/>
        <v/>
      </c>
      <c r="AB63" s="2" t="str">
        <f t="shared" si="34"/>
        <v/>
      </c>
    </row>
    <row r="64" spans="1:28" x14ac:dyDescent="0.25">
      <c r="A64" s="4" t="s">
        <v>32</v>
      </c>
      <c r="D64" s="2">
        <f t="shared" ref="D64:AB64" si="35">IF(D2&lt;=$D56,D60-D62,"")</f>
        <v>709333.33333333337</v>
      </c>
      <c r="E64" s="2">
        <f t="shared" si="35"/>
        <v>658666.66666666674</v>
      </c>
      <c r="F64" s="2">
        <f t="shared" si="35"/>
        <v>608000.00000000012</v>
      </c>
      <c r="G64" s="2">
        <f t="shared" si="35"/>
        <v>557333.33333333349</v>
      </c>
      <c r="H64" s="2">
        <f t="shared" si="35"/>
        <v>506666.6666666668</v>
      </c>
      <c r="I64" s="2">
        <f t="shared" si="35"/>
        <v>456000.00000000012</v>
      </c>
      <c r="J64" s="2">
        <f t="shared" si="35"/>
        <v>405333.33333333343</v>
      </c>
      <c r="K64" s="2">
        <f t="shared" si="35"/>
        <v>354666.66666666674</v>
      </c>
      <c r="L64" s="2">
        <f t="shared" si="35"/>
        <v>304000.00000000006</v>
      </c>
      <c r="M64" s="2">
        <f t="shared" si="35"/>
        <v>253333.3333333334</v>
      </c>
      <c r="N64" s="2">
        <f t="shared" si="35"/>
        <v>202666.66666666674</v>
      </c>
      <c r="O64" s="2">
        <f t="shared" si="35"/>
        <v>152000.00000000009</v>
      </c>
      <c r="P64" s="2">
        <f t="shared" si="35"/>
        <v>101333.33333333343</v>
      </c>
      <c r="Q64" s="2">
        <f t="shared" si="35"/>
        <v>50666.666666666766</v>
      </c>
      <c r="R64" s="2">
        <f t="shared" si="35"/>
        <v>1.0186340659856796E-10</v>
      </c>
      <c r="S64" s="2" t="str">
        <f t="shared" si="35"/>
        <v/>
      </c>
      <c r="T64" s="2" t="str">
        <f t="shared" si="35"/>
        <v/>
      </c>
      <c r="U64" s="2" t="str">
        <f t="shared" si="35"/>
        <v/>
      </c>
      <c r="V64" s="2" t="str">
        <f t="shared" si="35"/>
        <v/>
      </c>
      <c r="W64" s="2" t="str">
        <f t="shared" si="35"/>
        <v/>
      </c>
      <c r="X64" s="2" t="str">
        <f t="shared" si="35"/>
        <v/>
      </c>
      <c r="Y64" s="2" t="str">
        <f t="shared" si="35"/>
        <v/>
      </c>
      <c r="Z64" s="2" t="str">
        <f t="shared" si="35"/>
        <v/>
      </c>
      <c r="AA64" s="2" t="str">
        <f t="shared" si="35"/>
        <v/>
      </c>
      <c r="AB64" s="2" t="str">
        <f t="shared" si="35"/>
        <v/>
      </c>
    </row>
    <row r="65" spans="1:28" s="4" customFormat="1" x14ac:dyDescent="0.25">
      <c r="B65" s="6"/>
      <c r="C65" s="31"/>
      <c r="D65" s="36"/>
      <c r="E65" s="36"/>
      <c r="F65" s="36"/>
      <c r="G65" s="36"/>
      <c r="H65" s="36"/>
      <c r="I65" s="36"/>
      <c r="J65" s="36"/>
      <c r="K65" s="36"/>
      <c r="L65" s="36"/>
      <c r="M65" s="36"/>
      <c r="N65" s="36"/>
      <c r="O65" s="36"/>
      <c r="P65" s="36"/>
      <c r="Q65" s="36"/>
      <c r="R65" s="36"/>
      <c r="S65" s="36"/>
      <c r="T65" s="36"/>
      <c r="U65" s="36"/>
      <c r="V65" s="36"/>
      <c r="W65" s="36"/>
      <c r="X65" s="36"/>
      <c r="Y65" s="36"/>
      <c r="Z65" s="36"/>
      <c r="AA65" s="36"/>
      <c r="AB65" s="36"/>
    </row>
    <row r="66" spans="1:28" x14ac:dyDescent="0.25">
      <c r="A66" s="4" t="s">
        <v>36</v>
      </c>
      <c r="D66" s="2">
        <f t="shared" ref="D66:AB66" si="36">D32</f>
        <v>107358.48739495798</v>
      </c>
      <c r="E66" s="2">
        <f t="shared" si="36"/>
        <v>105560.28739495798</v>
      </c>
      <c r="F66" s="2">
        <f t="shared" si="36"/>
        <v>110323.0657647059</v>
      </c>
      <c r="G66" s="2">
        <f t="shared" si="36"/>
        <v>108415.35538470591</v>
      </c>
      <c r="H66" s="2">
        <f t="shared" si="36"/>
        <v>115646.0842815412</v>
      </c>
      <c r="I66" s="2">
        <f t="shared" si="36"/>
        <v>113622.1943393992</v>
      </c>
      <c r="J66" s="2">
        <f t="shared" si="36"/>
        <v>118830.54181663999</v>
      </c>
      <c r="K66" s="2">
        <f t="shared" si="36"/>
        <v>116683.39697702153</v>
      </c>
      <c r="L66" s="2">
        <f t="shared" si="36"/>
        <v>124604.43961574396</v>
      </c>
      <c r="M66" s="2">
        <f t="shared" si="36"/>
        <v>122326.53365539275</v>
      </c>
      <c r="N66" s="2">
        <f t="shared" si="36"/>
        <v>128020.77243093689</v>
      </c>
      <c r="O66" s="2">
        <f t="shared" si="36"/>
        <v>125604.14199760029</v>
      </c>
      <c r="P66" s="2">
        <f t="shared" si="36"/>
        <v>134280.01866170482</v>
      </c>
      <c r="Q66" s="2">
        <f t="shared" si="36"/>
        <v>131716.21543497796</v>
      </c>
      <c r="R66" s="2">
        <f t="shared" si="36"/>
        <v>137940.1294224126</v>
      </c>
      <c r="S66" s="2">
        <f t="shared" si="36"/>
        <v>135220.1905791781</v>
      </c>
      <c r="T66" s="2">
        <f t="shared" si="36"/>
        <v>144721.26644715806</v>
      </c>
      <c r="U66" s="2">
        <f t="shared" si="36"/>
        <v>141835.68332837062</v>
      </c>
      <c r="V66" s="2">
        <f t="shared" si="36"/>
        <v>148636.78873635654</v>
      </c>
      <c r="W66" s="2">
        <f t="shared" si="36"/>
        <v>145575.47360563494</v>
      </c>
      <c r="X66" s="2">
        <f t="shared" si="36"/>
        <v>155978.46284234553</v>
      </c>
      <c r="Y66" s="2">
        <f t="shared" si="36"/>
        <v>152730.71362016298</v>
      </c>
      <c r="Z66" s="2">
        <f t="shared" si="36"/>
        <v>160160.54668373649</v>
      </c>
      <c r="AA66" s="2">
        <f t="shared" si="36"/>
        <v>156715.00953392306</v>
      </c>
      <c r="AB66" s="2">
        <f t="shared" si="36"/>
        <v>168103.51927015773</v>
      </c>
    </row>
    <row r="67" spans="1:28" ht="15.75" thickBot="1" x14ac:dyDescent="0.3">
      <c r="A67" s="4" t="s">
        <v>37</v>
      </c>
      <c r="D67" s="2">
        <f>IF(D61="",0,D61)+IF(D48="",0,D48)</f>
        <v>111841.77424392945</v>
      </c>
      <c r="E67" s="2">
        <f t="shared" ref="E67:AB67" si="37">IF(E61="",0,E61)+IF(E48="",0,E48)</f>
        <v>111841.77424392945</v>
      </c>
      <c r="F67" s="2">
        <f t="shared" si="37"/>
        <v>111841.77424392945</v>
      </c>
      <c r="G67" s="2">
        <f t="shared" si="37"/>
        <v>111841.77424392945</v>
      </c>
      <c r="H67" s="2">
        <f t="shared" si="37"/>
        <v>111841.77424392945</v>
      </c>
      <c r="I67" s="2">
        <f t="shared" si="37"/>
        <v>111841.77424392945</v>
      </c>
      <c r="J67" s="2">
        <f t="shared" si="37"/>
        <v>111841.77424392945</v>
      </c>
      <c r="K67" s="2">
        <f t="shared" si="37"/>
        <v>111841.77424392945</v>
      </c>
      <c r="L67" s="2">
        <f t="shared" si="37"/>
        <v>111841.77424392945</v>
      </c>
      <c r="M67" s="2">
        <f t="shared" si="37"/>
        <v>111841.77424392945</v>
      </c>
      <c r="N67" s="2">
        <f t="shared" si="37"/>
        <v>111841.77424392945</v>
      </c>
      <c r="O67" s="2">
        <f t="shared" si="37"/>
        <v>111841.77424392945</v>
      </c>
      <c r="P67" s="2">
        <f t="shared" si="37"/>
        <v>111841.77424392945</v>
      </c>
      <c r="Q67" s="2">
        <f t="shared" si="37"/>
        <v>111841.77424392945</v>
      </c>
      <c r="R67" s="2">
        <f t="shared" si="37"/>
        <v>111841.77424392945</v>
      </c>
      <c r="S67" s="2">
        <f t="shared" si="37"/>
        <v>0</v>
      </c>
      <c r="T67" s="2">
        <f t="shared" si="37"/>
        <v>0</v>
      </c>
      <c r="U67" s="2">
        <f t="shared" si="37"/>
        <v>0</v>
      </c>
      <c r="V67" s="2">
        <f t="shared" si="37"/>
        <v>0</v>
      </c>
      <c r="W67" s="2">
        <f t="shared" si="37"/>
        <v>0</v>
      </c>
      <c r="X67" s="2">
        <f t="shared" si="37"/>
        <v>0</v>
      </c>
      <c r="Y67" s="2">
        <f t="shared" si="37"/>
        <v>0</v>
      </c>
      <c r="Z67" s="2">
        <f t="shared" si="37"/>
        <v>0</v>
      </c>
      <c r="AA67" s="2">
        <f t="shared" si="37"/>
        <v>0</v>
      </c>
      <c r="AB67" s="2">
        <f t="shared" si="37"/>
        <v>0</v>
      </c>
    </row>
    <row r="68" spans="1:28" s="17" customFormat="1" ht="16.5" thickTop="1" x14ac:dyDescent="0.25">
      <c r="A68" s="14" t="s">
        <v>38</v>
      </c>
      <c r="B68" s="33"/>
      <c r="C68" s="34"/>
      <c r="D68" s="35">
        <f>D66-D67</f>
        <v>-4483.2868489714747</v>
      </c>
      <c r="E68" s="35">
        <f t="shared" ref="E68:AB68" si="38">E66-E67</f>
        <v>-6281.4868489714718</v>
      </c>
      <c r="F68" s="35">
        <f t="shared" si="38"/>
        <v>-1518.7084792235546</v>
      </c>
      <c r="G68" s="35">
        <f t="shared" si="38"/>
        <v>-3426.4188592235441</v>
      </c>
      <c r="H68" s="35">
        <f t="shared" si="38"/>
        <v>3804.3100376117509</v>
      </c>
      <c r="I68" s="35">
        <f t="shared" si="38"/>
        <v>1780.4200954697444</v>
      </c>
      <c r="J68" s="35">
        <f t="shared" si="38"/>
        <v>6988.7675727105379</v>
      </c>
      <c r="K68" s="35">
        <f t="shared" si="38"/>
        <v>4841.622733092081</v>
      </c>
      <c r="L68" s="35">
        <f t="shared" si="38"/>
        <v>12762.66537181451</v>
      </c>
      <c r="M68" s="35">
        <f t="shared" si="38"/>
        <v>10484.759411463296</v>
      </c>
      <c r="N68" s="35">
        <f t="shared" si="38"/>
        <v>16178.998187007441</v>
      </c>
      <c r="O68" s="35">
        <f t="shared" si="38"/>
        <v>13762.367753670842</v>
      </c>
      <c r="P68" s="35">
        <f t="shared" si="38"/>
        <v>22438.244417775364</v>
      </c>
      <c r="Q68" s="35">
        <f t="shared" si="38"/>
        <v>19874.441191048507</v>
      </c>
      <c r="R68" s="35">
        <f t="shared" si="38"/>
        <v>26098.355178483151</v>
      </c>
      <c r="S68" s="35">
        <f t="shared" si="38"/>
        <v>135220.1905791781</v>
      </c>
      <c r="T68" s="35">
        <f t="shared" si="38"/>
        <v>144721.26644715806</v>
      </c>
      <c r="U68" s="35">
        <f t="shared" si="38"/>
        <v>141835.68332837062</v>
      </c>
      <c r="V68" s="35">
        <f t="shared" si="38"/>
        <v>148636.78873635654</v>
      </c>
      <c r="W68" s="35">
        <f t="shared" si="38"/>
        <v>145575.47360563494</v>
      </c>
      <c r="X68" s="35">
        <f t="shared" si="38"/>
        <v>155978.46284234553</v>
      </c>
      <c r="Y68" s="35">
        <f t="shared" si="38"/>
        <v>152730.71362016298</v>
      </c>
      <c r="Z68" s="35">
        <f t="shared" si="38"/>
        <v>160160.54668373649</v>
      </c>
      <c r="AA68" s="35">
        <f t="shared" si="38"/>
        <v>156715.00953392306</v>
      </c>
      <c r="AB68" s="35">
        <f t="shared" si="38"/>
        <v>168103.51927015773</v>
      </c>
    </row>
    <row r="69" spans="1:28" s="4" customFormat="1" x14ac:dyDescent="0.25">
      <c r="B69" s="6"/>
      <c r="C69" s="31"/>
    </row>
  </sheetData>
  <conditionalFormatting sqref="H37:H38">
    <cfRule type="colorScale" priority="1">
      <colorScale>
        <cfvo type="num" val="-75000"/>
        <cfvo type="num" val="-25000"/>
        <cfvo type="num" val="0"/>
        <color rgb="FFF8696B"/>
        <color rgb="FFFFEB84"/>
        <color rgb="FF63BE7B"/>
      </colorScale>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68091-F311-461C-8C01-8D60B7049287}">
  <dimension ref="A1:AB69"/>
  <sheetViews>
    <sheetView workbookViewId="0">
      <pane xSplit="1" ySplit="2" topLeftCell="B9" activePane="bottomRight" state="frozen"/>
      <selection pane="topRight" activeCell="B1" sqref="B1"/>
      <selection pane="bottomLeft" activeCell="A3" sqref="A3"/>
      <selection pane="bottomRight" activeCell="D36" sqref="D36"/>
    </sheetView>
  </sheetViews>
  <sheetFormatPr defaultColWidth="9.140625" defaultRowHeight="15" x14ac:dyDescent="0.25"/>
  <cols>
    <col min="1" max="1" width="37.42578125" style="4" bestFit="1" customWidth="1"/>
    <col min="2" max="2" width="5.5703125" style="25" customWidth="1"/>
    <col min="3" max="3" width="5.5703125" style="29" customWidth="1"/>
    <col min="4" max="28" width="12.5703125" bestFit="1" customWidth="1"/>
  </cols>
  <sheetData>
    <row r="1" spans="1:28" s="4" customFormat="1" x14ac:dyDescent="0.25">
      <c r="A1" s="8" t="s">
        <v>24</v>
      </c>
      <c r="B1" s="7" t="s">
        <v>45</v>
      </c>
      <c r="C1" s="27"/>
      <c r="D1" s="40">
        <v>2025</v>
      </c>
      <c r="E1" s="40">
        <f>D1+1</f>
        <v>2026</v>
      </c>
      <c r="F1" s="40">
        <f t="shared" ref="F1:U2" si="0">E1+1</f>
        <v>2027</v>
      </c>
      <c r="G1" s="40">
        <f t="shared" si="0"/>
        <v>2028</v>
      </c>
      <c r="H1" s="40">
        <f t="shared" si="0"/>
        <v>2029</v>
      </c>
      <c r="I1" s="40">
        <f t="shared" si="0"/>
        <v>2030</v>
      </c>
      <c r="J1" s="40">
        <f t="shared" si="0"/>
        <v>2031</v>
      </c>
      <c r="K1" s="40">
        <f t="shared" si="0"/>
        <v>2032</v>
      </c>
      <c r="L1" s="40">
        <f t="shared" si="0"/>
        <v>2033</v>
      </c>
      <c r="M1" s="40">
        <f t="shared" si="0"/>
        <v>2034</v>
      </c>
      <c r="N1" s="40">
        <f t="shared" si="0"/>
        <v>2035</v>
      </c>
      <c r="O1" s="40">
        <f t="shared" si="0"/>
        <v>2036</v>
      </c>
      <c r="P1" s="40">
        <f t="shared" si="0"/>
        <v>2037</v>
      </c>
      <c r="Q1" s="40">
        <f t="shared" si="0"/>
        <v>2038</v>
      </c>
      <c r="R1" s="40">
        <f t="shared" si="0"/>
        <v>2039</v>
      </c>
      <c r="S1" s="40">
        <f t="shared" si="0"/>
        <v>2040</v>
      </c>
      <c r="T1" s="40">
        <f t="shared" si="0"/>
        <v>2041</v>
      </c>
      <c r="U1" s="40">
        <f t="shared" si="0"/>
        <v>2042</v>
      </c>
      <c r="V1" s="40">
        <f t="shared" ref="V1:AB2" si="1">U1+1</f>
        <v>2043</v>
      </c>
      <c r="W1" s="40">
        <f t="shared" si="1"/>
        <v>2044</v>
      </c>
      <c r="X1" s="40">
        <f t="shared" si="1"/>
        <v>2045</v>
      </c>
      <c r="Y1" s="40">
        <f t="shared" si="1"/>
        <v>2046</v>
      </c>
      <c r="Z1" s="40">
        <f t="shared" si="1"/>
        <v>2047</v>
      </c>
      <c r="AA1" s="40">
        <f t="shared" si="1"/>
        <v>2048</v>
      </c>
      <c r="AB1" s="40">
        <f t="shared" si="1"/>
        <v>2049</v>
      </c>
    </row>
    <row r="2" spans="1:28" s="5" customFormat="1" ht="28.5" customHeight="1" x14ac:dyDescent="0.25">
      <c r="B2" s="5" t="s">
        <v>43</v>
      </c>
      <c r="C2" s="28" t="s">
        <v>44</v>
      </c>
      <c r="D2" s="39">
        <v>1</v>
      </c>
      <c r="E2" s="39">
        <f>D2+1</f>
        <v>2</v>
      </c>
      <c r="F2" s="39">
        <f t="shared" si="0"/>
        <v>3</v>
      </c>
      <c r="G2" s="39">
        <f t="shared" si="0"/>
        <v>4</v>
      </c>
      <c r="H2" s="39">
        <f t="shared" si="0"/>
        <v>5</v>
      </c>
      <c r="I2" s="39">
        <f t="shared" si="0"/>
        <v>6</v>
      </c>
      <c r="J2" s="39">
        <f t="shared" si="0"/>
        <v>7</v>
      </c>
      <c r="K2" s="39">
        <f t="shared" si="0"/>
        <v>8</v>
      </c>
      <c r="L2" s="39">
        <f t="shared" si="0"/>
        <v>9</v>
      </c>
      <c r="M2" s="39">
        <f t="shared" si="0"/>
        <v>10</v>
      </c>
      <c r="N2" s="39">
        <f t="shared" si="0"/>
        <v>11</v>
      </c>
      <c r="O2" s="39">
        <f t="shared" si="0"/>
        <v>12</v>
      </c>
      <c r="P2" s="39">
        <f t="shared" si="0"/>
        <v>13</v>
      </c>
      <c r="Q2" s="39">
        <f t="shared" si="0"/>
        <v>14</v>
      </c>
      <c r="R2" s="39">
        <f t="shared" si="0"/>
        <v>15</v>
      </c>
      <c r="S2" s="39">
        <f t="shared" si="0"/>
        <v>16</v>
      </c>
      <c r="T2" s="39">
        <f t="shared" si="0"/>
        <v>17</v>
      </c>
      <c r="U2" s="39">
        <f t="shared" si="0"/>
        <v>18</v>
      </c>
      <c r="V2" s="39">
        <f t="shared" si="1"/>
        <v>19</v>
      </c>
      <c r="W2" s="39">
        <f t="shared" si="1"/>
        <v>20</v>
      </c>
      <c r="X2" s="39">
        <f t="shared" si="1"/>
        <v>21</v>
      </c>
      <c r="Y2" s="39">
        <f t="shared" si="1"/>
        <v>22</v>
      </c>
      <c r="Z2" s="39">
        <f t="shared" si="1"/>
        <v>23</v>
      </c>
      <c r="AA2" s="39">
        <f t="shared" si="1"/>
        <v>24</v>
      </c>
      <c r="AB2" s="39">
        <f t="shared" si="1"/>
        <v>25</v>
      </c>
    </row>
    <row r="3" spans="1:28" x14ac:dyDescent="0.25">
      <c r="A3" s="4" t="s">
        <v>0</v>
      </c>
      <c r="D3" s="21">
        <v>3</v>
      </c>
      <c r="E3">
        <f>D3</f>
        <v>3</v>
      </c>
      <c r="F3">
        <f t="shared" ref="F3:U6" si="2">E3</f>
        <v>3</v>
      </c>
      <c r="G3">
        <f t="shared" si="2"/>
        <v>3</v>
      </c>
      <c r="H3">
        <f t="shared" si="2"/>
        <v>3</v>
      </c>
      <c r="I3">
        <f t="shared" si="2"/>
        <v>3</v>
      </c>
      <c r="J3">
        <f t="shared" si="2"/>
        <v>3</v>
      </c>
      <c r="K3">
        <f t="shared" si="2"/>
        <v>3</v>
      </c>
      <c r="L3">
        <f t="shared" si="2"/>
        <v>3</v>
      </c>
      <c r="M3">
        <f t="shared" si="2"/>
        <v>3</v>
      </c>
      <c r="N3">
        <f t="shared" si="2"/>
        <v>3</v>
      </c>
      <c r="O3">
        <f t="shared" si="2"/>
        <v>3</v>
      </c>
      <c r="P3">
        <f t="shared" si="2"/>
        <v>3</v>
      </c>
      <c r="Q3">
        <f t="shared" si="2"/>
        <v>3</v>
      </c>
      <c r="R3">
        <f t="shared" si="2"/>
        <v>3</v>
      </c>
      <c r="S3">
        <f t="shared" si="2"/>
        <v>3</v>
      </c>
      <c r="T3">
        <f t="shared" si="2"/>
        <v>3</v>
      </c>
      <c r="U3">
        <f t="shared" si="2"/>
        <v>3</v>
      </c>
      <c r="V3">
        <f t="shared" ref="V3:AB6" si="3">U3</f>
        <v>3</v>
      </c>
      <c r="W3">
        <f t="shared" si="3"/>
        <v>3</v>
      </c>
      <c r="X3">
        <f t="shared" si="3"/>
        <v>3</v>
      </c>
      <c r="Y3">
        <f t="shared" si="3"/>
        <v>3</v>
      </c>
      <c r="Z3">
        <f t="shared" si="3"/>
        <v>3</v>
      </c>
      <c r="AA3">
        <f t="shared" si="3"/>
        <v>3</v>
      </c>
      <c r="AB3">
        <f t="shared" si="3"/>
        <v>3</v>
      </c>
    </row>
    <row r="4" spans="1:28" x14ac:dyDescent="0.25">
      <c r="A4" s="4" t="s">
        <v>1</v>
      </c>
      <c r="D4" s="21">
        <v>16</v>
      </c>
      <c r="E4">
        <f>D4</f>
        <v>16</v>
      </c>
      <c r="F4">
        <f t="shared" si="2"/>
        <v>16</v>
      </c>
      <c r="G4">
        <f t="shared" si="2"/>
        <v>16</v>
      </c>
      <c r="H4">
        <f t="shared" si="2"/>
        <v>16</v>
      </c>
      <c r="I4">
        <f t="shared" si="2"/>
        <v>16</v>
      </c>
      <c r="J4">
        <f t="shared" si="2"/>
        <v>16</v>
      </c>
      <c r="K4">
        <f t="shared" si="2"/>
        <v>16</v>
      </c>
      <c r="L4">
        <f t="shared" si="2"/>
        <v>16</v>
      </c>
      <c r="M4">
        <f t="shared" si="2"/>
        <v>16</v>
      </c>
      <c r="N4">
        <f t="shared" si="2"/>
        <v>16</v>
      </c>
      <c r="O4">
        <f t="shared" si="2"/>
        <v>16</v>
      </c>
      <c r="P4">
        <f t="shared" si="2"/>
        <v>16</v>
      </c>
      <c r="Q4">
        <f t="shared" si="2"/>
        <v>16</v>
      </c>
      <c r="R4">
        <f t="shared" si="2"/>
        <v>16</v>
      </c>
      <c r="S4">
        <f t="shared" si="2"/>
        <v>16</v>
      </c>
      <c r="T4">
        <f t="shared" si="2"/>
        <v>16</v>
      </c>
      <c r="U4">
        <f t="shared" si="2"/>
        <v>16</v>
      </c>
      <c r="V4">
        <f t="shared" si="3"/>
        <v>16</v>
      </c>
      <c r="W4">
        <f t="shared" si="3"/>
        <v>16</v>
      </c>
      <c r="X4">
        <f t="shared" si="3"/>
        <v>16</v>
      </c>
      <c r="Y4">
        <f t="shared" si="3"/>
        <v>16</v>
      </c>
      <c r="Z4">
        <f t="shared" si="3"/>
        <v>16</v>
      </c>
      <c r="AA4">
        <f t="shared" si="3"/>
        <v>16</v>
      </c>
      <c r="AB4">
        <f t="shared" si="3"/>
        <v>16</v>
      </c>
    </row>
    <row r="5" spans="1:28" x14ac:dyDescent="0.25">
      <c r="A5" s="4" t="s">
        <v>2</v>
      </c>
      <c r="D5" s="21">
        <v>180</v>
      </c>
      <c r="E5">
        <f>D5</f>
        <v>180</v>
      </c>
      <c r="F5">
        <f t="shared" si="2"/>
        <v>180</v>
      </c>
      <c r="G5">
        <f t="shared" si="2"/>
        <v>180</v>
      </c>
      <c r="H5">
        <f t="shared" si="2"/>
        <v>180</v>
      </c>
      <c r="I5">
        <f t="shared" si="2"/>
        <v>180</v>
      </c>
      <c r="J5">
        <f t="shared" si="2"/>
        <v>180</v>
      </c>
      <c r="K5">
        <f t="shared" si="2"/>
        <v>180</v>
      </c>
      <c r="L5">
        <f t="shared" si="2"/>
        <v>180</v>
      </c>
      <c r="M5">
        <f t="shared" si="2"/>
        <v>180</v>
      </c>
      <c r="N5">
        <f t="shared" si="2"/>
        <v>180</v>
      </c>
      <c r="O5">
        <f t="shared" si="2"/>
        <v>180</v>
      </c>
      <c r="P5">
        <f t="shared" si="2"/>
        <v>180</v>
      </c>
      <c r="Q5">
        <f t="shared" si="2"/>
        <v>180</v>
      </c>
      <c r="R5">
        <f t="shared" si="2"/>
        <v>180</v>
      </c>
      <c r="S5">
        <f t="shared" si="2"/>
        <v>180</v>
      </c>
      <c r="T5">
        <f t="shared" si="2"/>
        <v>180</v>
      </c>
      <c r="U5">
        <f t="shared" si="2"/>
        <v>180</v>
      </c>
      <c r="V5">
        <f t="shared" si="3"/>
        <v>180</v>
      </c>
      <c r="W5">
        <f t="shared" si="3"/>
        <v>180</v>
      </c>
      <c r="X5">
        <f t="shared" si="3"/>
        <v>180</v>
      </c>
      <c r="Y5">
        <f t="shared" si="3"/>
        <v>180</v>
      </c>
      <c r="Z5">
        <f t="shared" si="3"/>
        <v>180</v>
      </c>
      <c r="AA5">
        <f t="shared" si="3"/>
        <v>180</v>
      </c>
      <c r="AB5">
        <f t="shared" si="3"/>
        <v>180</v>
      </c>
    </row>
    <row r="6" spans="1:28" x14ac:dyDescent="0.25">
      <c r="A6" s="4" t="s">
        <v>3</v>
      </c>
      <c r="D6" s="20">
        <v>0.8</v>
      </c>
      <c r="E6" s="1">
        <f>D6</f>
        <v>0.8</v>
      </c>
      <c r="F6" s="1">
        <f t="shared" si="2"/>
        <v>0.8</v>
      </c>
      <c r="G6" s="1">
        <f t="shared" si="2"/>
        <v>0.8</v>
      </c>
      <c r="H6" s="1">
        <f t="shared" si="2"/>
        <v>0.8</v>
      </c>
      <c r="I6" s="1">
        <f t="shared" si="2"/>
        <v>0.8</v>
      </c>
      <c r="J6" s="1">
        <f t="shared" si="2"/>
        <v>0.8</v>
      </c>
      <c r="K6" s="1">
        <f t="shared" si="2"/>
        <v>0.8</v>
      </c>
      <c r="L6" s="1">
        <f t="shared" si="2"/>
        <v>0.8</v>
      </c>
      <c r="M6" s="1">
        <f t="shared" si="2"/>
        <v>0.8</v>
      </c>
      <c r="N6" s="1">
        <f t="shared" si="2"/>
        <v>0.8</v>
      </c>
      <c r="O6" s="1">
        <f t="shared" si="2"/>
        <v>0.8</v>
      </c>
      <c r="P6" s="1">
        <f t="shared" si="2"/>
        <v>0.8</v>
      </c>
      <c r="Q6" s="1">
        <f t="shared" si="2"/>
        <v>0.8</v>
      </c>
      <c r="R6" s="1">
        <f t="shared" si="2"/>
        <v>0.8</v>
      </c>
      <c r="S6" s="1">
        <f t="shared" si="2"/>
        <v>0.8</v>
      </c>
      <c r="T6" s="1">
        <f t="shared" si="2"/>
        <v>0.8</v>
      </c>
      <c r="U6" s="1">
        <f t="shared" si="2"/>
        <v>0.8</v>
      </c>
      <c r="V6" s="1">
        <f t="shared" si="3"/>
        <v>0.8</v>
      </c>
      <c r="W6" s="1">
        <f t="shared" si="3"/>
        <v>0.8</v>
      </c>
      <c r="X6" s="1">
        <f t="shared" si="3"/>
        <v>0.8</v>
      </c>
      <c r="Y6" s="1">
        <f t="shared" si="3"/>
        <v>0.8</v>
      </c>
      <c r="Z6" s="1">
        <f t="shared" si="3"/>
        <v>0.8</v>
      </c>
      <c r="AA6" s="1">
        <f t="shared" si="3"/>
        <v>0.8</v>
      </c>
      <c r="AB6" s="1">
        <f t="shared" si="3"/>
        <v>0.8</v>
      </c>
    </row>
    <row r="7" spans="1:28" x14ac:dyDescent="0.25">
      <c r="A7" s="4" t="s">
        <v>48</v>
      </c>
      <c r="B7" s="26">
        <v>2</v>
      </c>
      <c r="C7" s="30">
        <v>0.05</v>
      </c>
      <c r="D7" s="38">
        <v>26</v>
      </c>
      <c r="E7" s="43">
        <f>IF(MOD(E$2-1,$B7)=0,D7*(1+$C7),D7)</f>
        <v>26</v>
      </c>
      <c r="F7" s="43">
        <f t="shared" ref="F7:AB7" si="4">IF(MOD(F$2-1,$B7)=0,E7*(1+$C7),E7)</f>
        <v>27.3</v>
      </c>
      <c r="G7" s="43">
        <f t="shared" si="4"/>
        <v>27.3</v>
      </c>
      <c r="H7" s="43">
        <f t="shared" si="4"/>
        <v>28.665000000000003</v>
      </c>
      <c r="I7" s="43">
        <f t="shared" si="4"/>
        <v>28.665000000000003</v>
      </c>
      <c r="J7" s="43">
        <f t="shared" si="4"/>
        <v>30.098250000000004</v>
      </c>
      <c r="K7" s="43">
        <f t="shared" si="4"/>
        <v>30.098250000000004</v>
      </c>
      <c r="L7" s="43">
        <f t="shared" si="4"/>
        <v>31.603162500000007</v>
      </c>
      <c r="M7" s="43">
        <f t="shared" si="4"/>
        <v>31.603162500000007</v>
      </c>
      <c r="N7" s="43">
        <f t="shared" si="4"/>
        <v>33.183320625000007</v>
      </c>
      <c r="O7" s="43">
        <f t="shared" si="4"/>
        <v>33.183320625000007</v>
      </c>
      <c r="P7" s="43">
        <f t="shared" si="4"/>
        <v>34.84248665625001</v>
      </c>
      <c r="Q7" s="43">
        <f t="shared" si="4"/>
        <v>34.84248665625001</v>
      </c>
      <c r="R7" s="43">
        <f t="shared" si="4"/>
        <v>36.584610989062512</v>
      </c>
      <c r="S7" s="43">
        <f t="shared" si="4"/>
        <v>36.584610989062512</v>
      </c>
      <c r="T7" s="43">
        <f t="shared" si="4"/>
        <v>38.413841538515641</v>
      </c>
      <c r="U7" s="43">
        <f t="shared" si="4"/>
        <v>38.413841538515641</v>
      </c>
      <c r="V7" s="43">
        <f t="shared" si="4"/>
        <v>40.334533615441423</v>
      </c>
      <c r="W7" s="43">
        <f t="shared" si="4"/>
        <v>40.334533615441423</v>
      </c>
      <c r="X7" s="43">
        <f t="shared" si="4"/>
        <v>42.351260296213496</v>
      </c>
      <c r="Y7" s="43">
        <f t="shared" si="4"/>
        <v>42.351260296213496</v>
      </c>
      <c r="Z7" s="43">
        <f t="shared" si="4"/>
        <v>44.468823311024174</v>
      </c>
      <c r="AA7" s="43">
        <f t="shared" si="4"/>
        <v>44.468823311024174</v>
      </c>
      <c r="AB7" s="43">
        <f t="shared" si="4"/>
        <v>46.692264476575382</v>
      </c>
    </row>
    <row r="8" spans="1:28" x14ac:dyDescent="0.25">
      <c r="A8" s="4" t="s">
        <v>5</v>
      </c>
      <c r="D8" s="21">
        <f>363-D5</f>
        <v>183</v>
      </c>
      <c r="E8">
        <f>D8</f>
        <v>183</v>
      </c>
      <c r="F8">
        <f t="shared" ref="F8:U9" si="5">E8</f>
        <v>183</v>
      </c>
      <c r="G8">
        <f t="shared" si="5"/>
        <v>183</v>
      </c>
      <c r="H8">
        <f t="shared" si="5"/>
        <v>183</v>
      </c>
      <c r="I8">
        <f t="shared" si="5"/>
        <v>183</v>
      </c>
      <c r="J8">
        <f t="shared" si="5"/>
        <v>183</v>
      </c>
      <c r="K8">
        <f t="shared" si="5"/>
        <v>183</v>
      </c>
      <c r="L8">
        <f t="shared" si="5"/>
        <v>183</v>
      </c>
      <c r="M8">
        <f t="shared" si="5"/>
        <v>183</v>
      </c>
      <c r="N8">
        <f t="shared" si="5"/>
        <v>183</v>
      </c>
      <c r="O8">
        <f t="shared" si="5"/>
        <v>183</v>
      </c>
      <c r="P8">
        <f t="shared" si="5"/>
        <v>183</v>
      </c>
      <c r="Q8">
        <f t="shared" si="5"/>
        <v>183</v>
      </c>
      <c r="R8">
        <f t="shared" si="5"/>
        <v>183</v>
      </c>
      <c r="S8">
        <f t="shared" si="5"/>
        <v>183</v>
      </c>
      <c r="T8">
        <f t="shared" si="5"/>
        <v>183</v>
      </c>
      <c r="U8">
        <f t="shared" si="5"/>
        <v>183</v>
      </c>
      <c r="V8">
        <f t="shared" ref="V8:AB9" si="6">U8</f>
        <v>183</v>
      </c>
      <c r="W8">
        <f t="shared" si="6"/>
        <v>183</v>
      </c>
      <c r="X8">
        <f t="shared" si="6"/>
        <v>183</v>
      </c>
      <c r="Y8">
        <f t="shared" si="6"/>
        <v>183</v>
      </c>
      <c r="Z8">
        <f t="shared" si="6"/>
        <v>183</v>
      </c>
      <c r="AA8">
        <f t="shared" si="6"/>
        <v>183</v>
      </c>
      <c r="AB8">
        <f t="shared" si="6"/>
        <v>183</v>
      </c>
    </row>
    <row r="9" spans="1:28" x14ac:dyDescent="0.25">
      <c r="A9" s="4" t="s">
        <v>6</v>
      </c>
      <c r="D9" s="20">
        <f>D6/3</f>
        <v>0.26666666666666666</v>
      </c>
      <c r="E9" s="1">
        <f>D9</f>
        <v>0.26666666666666666</v>
      </c>
      <c r="F9" s="1">
        <f t="shared" si="5"/>
        <v>0.26666666666666666</v>
      </c>
      <c r="G9" s="1">
        <f t="shared" si="5"/>
        <v>0.26666666666666666</v>
      </c>
      <c r="H9" s="1">
        <f t="shared" si="5"/>
        <v>0.26666666666666666</v>
      </c>
      <c r="I9" s="1">
        <f t="shared" si="5"/>
        <v>0.26666666666666666</v>
      </c>
      <c r="J9" s="1">
        <f t="shared" si="5"/>
        <v>0.26666666666666666</v>
      </c>
      <c r="K9" s="1">
        <f t="shared" si="5"/>
        <v>0.26666666666666666</v>
      </c>
      <c r="L9" s="1">
        <f t="shared" si="5"/>
        <v>0.26666666666666666</v>
      </c>
      <c r="M9" s="1">
        <f t="shared" si="5"/>
        <v>0.26666666666666666</v>
      </c>
      <c r="N9" s="1">
        <f t="shared" si="5"/>
        <v>0.26666666666666666</v>
      </c>
      <c r="O9" s="1">
        <f t="shared" si="5"/>
        <v>0.26666666666666666</v>
      </c>
      <c r="P9" s="1">
        <f t="shared" si="5"/>
        <v>0.26666666666666666</v>
      </c>
      <c r="Q9" s="1">
        <f t="shared" si="5"/>
        <v>0.26666666666666666</v>
      </c>
      <c r="R9" s="1">
        <f t="shared" si="5"/>
        <v>0.26666666666666666</v>
      </c>
      <c r="S9" s="1">
        <f t="shared" si="5"/>
        <v>0.26666666666666666</v>
      </c>
      <c r="T9" s="1">
        <f t="shared" si="5"/>
        <v>0.26666666666666666</v>
      </c>
      <c r="U9" s="1">
        <f t="shared" si="5"/>
        <v>0.26666666666666666</v>
      </c>
      <c r="V9" s="1">
        <f t="shared" si="6"/>
        <v>0.26666666666666666</v>
      </c>
      <c r="W9" s="1">
        <f t="shared" si="6"/>
        <v>0.26666666666666666</v>
      </c>
      <c r="X9" s="1">
        <f t="shared" si="6"/>
        <v>0.26666666666666666</v>
      </c>
      <c r="Y9" s="1">
        <f t="shared" si="6"/>
        <v>0.26666666666666666</v>
      </c>
      <c r="Z9" s="1">
        <f t="shared" si="6"/>
        <v>0.26666666666666666</v>
      </c>
      <c r="AA9" s="1">
        <f t="shared" si="6"/>
        <v>0.26666666666666666</v>
      </c>
      <c r="AB9" s="1">
        <f t="shared" si="6"/>
        <v>0.26666666666666666</v>
      </c>
    </row>
    <row r="10" spans="1:28" x14ac:dyDescent="0.25">
      <c r="A10" s="4" t="s">
        <v>49</v>
      </c>
      <c r="D10" s="38">
        <f>D7/2</f>
        <v>13</v>
      </c>
      <c r="E10" s="43">
        <f>IF(MOD(E$2-1,$B7)=0,D10*(1+$C7),D10)</f>
        <v>13</v>
      </c>
      <c r="F10" s="43">
        <f t="shared" ref="F10:AB10" si="7">IF(MOD(F$2-1,$B7)=0,E10*(1+$C7),E10)</f>
        <v>13.65</v>
      </c>
      <c r="G10" s="43">
        <f t="shared" si="7"/>
        <v>13.65</v>
      </c>
      <c r="H10" s="43">
        <f t="shared" si="7"/>
        <v>14.332500000000001</v>
      </c>
      <c r="I10" s="43">
        <f t="shared" si="7"/>
        <v>14.332500000000001</v>
      </c>
      <c r="J10" s="43">
        <f t="shared" si="7"/>
        <v>15.049125000000002</v>
      </c>
      <c r="K10" s="43">
        <f t="shared" si="7"/>
        <v>15.049125000000002</v>
      </c>
      <c r="L10" s="43">
        <f t="shared" si="7"/>
        <v>15.801581250000003</v>
      </c>
      <c r="M10" s="43">
        <f t="shared" si="7"/>
        <v>15.801581250000003</v>
      </c>
      <c r="N10" s="43">
        <f t="shared" si="7"/>
        <v>16.591660312500004</v>
      </c>
      <c r="O10" s="43">
        <f t="shared" si="7"/>
        <v>16.591660312500004</v>
      </c>
      <c r="P10" s="43">
        <f t="shared" si="7"/>
        <v>17.421243328125005</v>
      </c>
      <c r="Q10" s="43">
        <f t="shared" si="7"/>
        <v>17.421243328125005</v>
      </c>
      <c r="R10" s="43">
        <f t="shared" si="7"/>
        <v>18.292305494531256</v>
      </c>
      <c r="S10" s="43">
        <f t="shared" si="7"/>
        <v>18.292305494531256</v>
      </c>
      <c r="T10" s="43">
        <f t="shared" si="7"/>
        <v>19.20692076925782</v>
      </c>
      <c r="U10" s="43">
        <f t="shared" si="7"/>
        <v>19.20692076925782</v>
      </c>
      <c r="V10" s="43">
        <f t="shared" si="7"/>
        <v>20.167266807720711</v>
      </c>
      <c r="W10" s="43">
        <f t="shared" si="7"/>
        <v>20.167266807720711</v>
      </c>
      <c r="X10" s="43">
        <f t="shared" si="7"/>
        <v>21.175630148106748</v>
      </c>
      <c r="Y10" s="43">
        <f t="shared" si="7"/>
        <v>21.175630148106748</v>
      </c>
      <c r="Z10" s="43">
        <f t="shared" si="7"/>
        <v>22.234411655512087</v>
      </c>
      <c r="AA10" s="43">
        <f t="shared" si="7"/>
        <v>22.234411655512087</v>
      </c>
      <c r="AB10" s="43">
        <f t="shared" si="7"/>
        <v>23.346132238287691</v>
      </c>
    </row>
    <row r="11" spans="1:28" x14ac:dyDescent="0.25">
      <c r="A11" s="4" t="s">
        <v>39</v>
      </c>
      <c r="D11" s="21">
        <v>150</v>
      </c>
      <c r="E11">
        <f>D11</f>
        <v>150</v>
      </c>
      <c r="F11">
        <f t="shared" ref="F11:AB11" si="8">E11</f>
        <v>150</v>
      </c>
      <c r="G11">
        <f t="shared" si="8"/>
        <v>150</v>
      </c>
      <c r="H11">
        <f t="shared" si="8"/>
        <v>150</v>
      </c>
      <c r="I11">
        <f t="shared" si="8"/>
        <v>150</v>
      </c>
      <c r="J11">
        <f t="shared" si="8"/>
        <v>150</v>
      </c>
      <c r="K11">
        <f t="shared" si="8"/>
        <v>150</v>
      </c>
      <c r="L11">
        <f t="shared" si="8"/>
        <v>150</v>
      </c>
      <c r="M11">
        <f t="shared" si="8"/>
        <v>150</v>
      </c>
      <c r="N11">
        <f t="shared" si="8"/>
        <v>150</v>
      </c>
      <c r="O11">
        <f t="shared" si="8"/>
        <v>150</v>
      </c>
      <c r="P11">
        <f t="shared" si="8"/>
        <v>150</v>
      </c>
      <c r="Q11">
        <f t="shared" si="8"/>
        <v>150</v>
      </c>
      <c r="R11">
        <f t="shared" si="8"/>
        <v>150</v>
      </c>
      <c r="S11">
        <f t="shared" si="8"/>
        <v>150</v>
      </c>
      <c r="T11">
        <f t="shared" si="8"/>
        <v>150</v>
      </c>
      <c r="U11">
        <f t="shared" si="8"/>
        <v>150</v>
      </c>
      <c r="V11">
        <f t="shared" si="8"/>
        <v>150</v>
      </c>
      <c r="W11">
        <f t="shared" si="8"/>
        <v>150</v>
      </c>
      <c r="X11">
        <f t="shared" si="8"/>
        <v>150</v>
      </c>
      <c r="Y11">
        <f t="shared" si="8"/>
        <v>150</v>
      </c>
      <c r="Z11">
        <f t="shared" si="8"/>
        <v>150</v>
      </c>
      <c r="AA11">
        <f t="shared" si="8"/>
        <v>150</v>
      </c>
      <c r="AB11">
        <f t="shared" si="8"/>
        <v>150</v>
      </c>
    </row>
    <row r="12" spans="1:28" x14ac:dyDescent="0.25">
      <c r="A12" s="4" t="s">
        <v>40</v>
      </c>
      <c r="B12" s="26">
        <v>4</v>
      </c>
      <c r="C12" s="30">
        <v>0.1</v>
      </c>
      <c r="D12" s="38">
        <v>25</v>
      </c>
      <c r="E12" s="43">
        <f t="shared" ref="E12:AB12" si="9">IF(MOD(E$2-1,$B12)=0,D12*(1+$C12),D12)</f>
        <v>25</v>
      </c>
      <c r="F12" s="43">
        <f t="shared" si="9"/>
        <v>25</v>
      </c>
      <c r="G12" s="43">
        <f t="shared" si="9"/>
        <v>25</v>
      </c>
      <c r="H12" s="43">
        <f t="shared" si="9"/>
        <v>27.500000000000004</v>
      </c>
      <c r="I12" s="43">
        <f t="shared" si="9"/>
        <v>27.500000000000004</v>
      </c>
      <c r="J12" s="43">
        <f t="shared" si="9"/>
        <v>27.500000000000004</v>
      </c>
      <c r="K12" s="43">
        <f t="shared" si="9"/>
        <v>27.500000000000004</v>
      </c>
      <c r="L12" s="43">
        <f t="shared" si="9"/>
        <v>30.250000000000007</v>
      </c>
      <c r="M12" s="43">
        <f t="shared" si="9"/>
        <v>30.250000000000007</v>
      </c>
      <c r="N12" s="43">
        <f t="shared" si="9"/>
        <v>30.250000000000007</v>
      </c>
      <c r="O12" s="43">
        <f t="shared" si="9"/>
        <v>30.250000000000007</v>
      </c>
      <c r="P12" s="43">
        <f t="shared" si="9"/>
        <v>33.275000000000013</v>
      </c>
      <c r="Q12" s="43">
        <f t="shared" si="9"/>
        <v>33.275000000000013</v>
      </c>
      <c r="R12" s="43">
        <f t="shared" si="9"/>
        <v>33.275000000000013</v>
      </c>
      <c r="S12" s="43">
        <f t="shared" si="9"/>
        <v>33.275000000000013</v>
      </c>
      <c r="T12" s="43">
        <f t="shared" si="9"/>
        <v>36.60250000000002</v>
      </c>
      <c r="U12" s="43">
        <f t="shared" si="9"/>
        <v>36.60250000000002</v>
      </c>
      <c r="V12" s="43">
        <f t="shared" si="9"/>
        <v>36.60250000000002</v>
      </c>
      <c r="W12" s="43">
        <f t="shared" si="9"/>
        <v>36.60250000000002</v>
      </c>
      <c r="X12" s="43">
        <f t="shared" si="9"/>
        <v>40.262750000000025</v>
      </c>
      <c r="Y12" s="43">
        <f t="shared" si="9"/>
        <v>40.262750000000025</v>
      </c>
      <c r="Z12" s="43">
        <f t="shared" si="9"/>
        <v>40.262750000000025</v>
      </c>
      <c r="AA12" s="43">
        <f t="shared" si="9"/>
        <v>40.262750000000025</v>
      </c>
      <c r="AB12" s="43">
        <f t="shared" si="9"/>
        <v>44.289025000000031</v>
      </c>
    </row>
    <row r="13" spans="1:28" s="4" customFormat="1" x14ac:dyDescent="0.25">
      <c r="B13" s="6"/>
      <c r="C13" s="31"/>
    </row>
    <row r="14" spans="1:28" x14ac:dyDescent="0.25">
      <c r="A14" s="4" t="s">
        <v>51</v>
      </c>
      <c r="D14" s="2">
        <f>D3*D4*D5*D6*D7/1.19</f>
        <v>151018.48739495798</v>
      </c>
      <c r="E14" s="2">
        <f>E3*E4*E5*E6*E7/1.19</f>
        <v>151018.48739495798</v>
      </c>
      <c r="F14" s="2">
        <f t="shared" ref="F14:AB14" si="10">F3*F4*F5*F6*F7/1.19</f>
        <v>158569.4117647059</v>
      </c>
      <c r="G14" s="2">
        <f t="shared" si="10"/>
        <v>158569.4117647059</v>
      </c>
      <c r="H14" s="2">
        <f t="shared" si="10"/>
        <v>166497.8823529412</v>
      </c>
      <c r="I14" s="2">
        <f t="shared" si="10"/>
        <v>166497.8823529412</v>
      </c>
      <c r="J14" s="2">
        <f t="shared" si="10"/>
        <v>174822.77647058826</v>
      </c>
      <c r="K14" s="2">
        <f t="shared" si="10"/>
        <v>174822.77647058826</v>
      </c>
      <c r="L14" s="2">
        <f t="shared" si="10"/>
        <v>183563.9152941177</v>
      </c>
      <c r="M14" s="2">
        <f t="shared" si="10"/>
        <v>183563.9152941177</v>
      </c>
      <c r="N14" s="2">
        <f t="shared" si="10"/>
        <v>192742.11105882359</v>
      </c>
      <c r="O14" s="2">
        <f t="shared" si="10"/>
        <v>192742.11105882359</v>
      </c>
      <c r="P14" s="2">
        <f t="shared" si="10"/>
        <v>202379.21661176477</v>
      </c>
      <c r="Q14" s="2">
        <f t="shared" si="10"/>
        <v>202379.21661176477</v>
      </c>
      <c r="R14" s="2">
        <f t="shared" si="10"/>
        <v>212498.17744235302</v>
      </c>
      <c r="S14" s="2">
        <f t="shared" si="10"/>
        <v>212498.17744235302</v>
      </c>
      <c r="T14" s="2">
        <f t="shared" si="10"/>
        <v>223123.08631447068</v>
      </c>
      <c r="U14" s="2">
        <f t="shared" si="10"/>
        <v>223123.08631447068</v>
      </c>
      <c r="V14" s="2">
        <f t="shared" si="10"/>
        <v>234279.24063019422</v>
      </c>
      <c r="W14" s="2">
        <f t="shared" si="10"/>
        <v>234279.24063019422</v>
      </c>
      <c r="X14" s="2">
        <f t="shared" si="10"/>
        <v>245993.20266170392</v>
      </c>
      <c r="Y14" s="2">
        <f t="shared" si="10"/>
        <v>245993.20266170392</v>
      </c>
      <c r="Z14" s="2">
        <f t="shared" si="10"/>
        <v>258292.86279478919</v>
      </c>
      <c r="AA14" s="2">
        <f t="shared" si="10"/>
        <v>258292.86279478919</v>
      </c>
      <c r="AB14" s="2">
        <f t="shared" si="10"/>
        <v>271207.5059345286</v>
      </c>
    </row>
    <row r="15" spans="1:28" x14ac:dyDescent="0.25">
      <c r="A15" s="4" t="s">
        <v>52</v>
      </c>
      <c r="D15" s="2">
        <f>D3*D4*D8*D9*D10/1.19</f>
        <v>25589.243697478993</v>
      </c>
      <c r="E15" s="2">
        <f>E3*E4*E8*E9*E10/1.19</f>
        <v>25589.243697478993</v>
      </c>
      <c r="F15" s="2">
        <f t="shared" ref="F15:AB15" si="11">F3*F4*F8*F9*F10/1.19</f>
        <v>26868.705882352944</v>
      </c>
      <c r="G15" s="2">
        <f t="shared" si="11"/>
        <v>26868.705882352944</v>
      </c>
      <c r="H15" s="2">
        <f t="shared" si="11"/>
        <v>28212.141176470592</v>
      </c>
      <c r="I15" s="2">
        <f t="shared" si="11"/>
        <v>28212.141176470592</v>
      </c>
      <c r="J15" s="2">
        <f t="shared" si="11"/>
        <v>29622.748235294122</v>
      </c>
      <c r="K15" s="2">
        <f t="shared" si="11"/>
        <v>29622.748235294122</v>
      </c>
      <c r="L15" s="2">
        <f t="shared" si="11"/>
        <v>31103.885647058836</v>
      </c>
      <c r="M15" s="2">
        <f t="shared" si="11"/>
        <v>31103.885647058836</v>
      </c>
      <c r="N15" s="2">
        <f t="shared" si="11"/>
        <v>32659.079929411775</v>
      </c>
      <c r="O15" s="2">
        <f t="shared" si="11"/>
        <v>32659.079929411775</v>
      </c>
      <c r="P15" s="2">
        <f t="shared" si="11"/>
        <v>34292.033925882366</v>
      </c>
      <c r="Q15" s="2">
        <f t="shared" si="11"/>
        <v>34292.033925882366</v>
      </c>
      <c r="R15" s="2">
        <f t="shared" si="11"/>
        <v>36006.635622176487</v>
      </c>
      <c r="S15" s="2">
        <f t="shared" si="11"/>
        <v>36006.635622176487</v>
      </c>
      <c r="T15" s="2">
        <f t="shared" si="11"/>
        <v>37806.967403285315</v>
      </c>
      <c r="U15" s="2">
        <f t="shared" si="11"/>
        <v>37806.967403285315</v>
      </c>
      <c r="V15" s="2">
        <f t="shared" si="11"/>
        <v>39697.315773449576</v>
      </c>
      <c r="W15" s="2">
        <f t="shared" si="11"/>
        <v>39697.315773449576</v>
      </c>
      <c r="X15" s="2">
        <f t="shared" si="11"/>
        <v>41682.181562122059</v>
      </c>
      <c r="Y15" s="2">
        <f t="shared" si="11"/>
        <v>41682.181562122059</v>
      </c>
      <c r="Z15" s="2">
        <f t="shared" si="11"/>
        <v>43766.290640228166</v>
      </c>
      <c r="AA15" s="2">
        <f t="shared" si="11"/>
        <v>43766.290640228166</v>
      </c>
      <c r="AB15" s="2">
        <f t="shared" si="11"/>
        <v>45954.605172239571</v>
      </c>
    </row>
    <row r="16" spans="1:28" ht="15.75" thickBot="1" x14ac:dyDescent="0.3">
      <c r="A16" s="4" t="s">
        <v>53</v>
      </c>
      <c r="D16" s="2">
        <f>(D11)*(D12+250)+400*(D12)</f>
        <v>51250</v>
      </c>
      <c r="E16" s="2">
        <f t="shared" ref="E16:AB16" si="12">(E11)*(E12+250)+400*(E12)</f>
        <v>51250</v>
      </c>
      <c r="F16" s="2">
        <f t="shared" si="12"/>
        <v>51250</v>
      </c>
      <c r="G16" s="2">
        <f t="shared" si="12"/>
        <v>51250</v>
      </c>
      <c r="H16" s="2">
        <f t="shared" si="12"/>
        <v>52625</v>
      </c>
      <c r="I16" s="2">
        <f t="shared" si="12"/>
        <v>52625</v>
      </c>
      <c r="J16" s="2">
        <f t="shared" si="12"/>
        <v>52625</v>
      </c>
      <c r="K16" s="2">
        <f t="shared" si="12"/>
        <v>52625</v>
      </c>
      <c r="L16" s="2">
        <f t="shared" si="12"/>
        <v>54137.5</v>
      </c>
      <c r="M16" s="2">
        <f t="shared" si="12"/>
        <v>54137.5</v>
      </c>
      <c r="N16" s="2">
        <f t="shared" si="12"/>
        <v>54137.5</v>
      </c>
      <c r="O16" s="2">
        <f t="shared" si="12"/>
        <v>54137.5</v>
      </c>
      <c r="P16" s="2">
        <f t="shared" si="12"/>
        <v>55801.250000000015</v>
      </c>
      <c r="Q16" s="2">
        <f t="shared" si="12"/>
        <v>55801.250000000015</v>
      </c>
      <c r="R16" s="2">
        <f t="shared" si="12"/>
        <v>55801.250000000015</v>
      </c>
      <c r="S16" s="2">
        <f t="shared" si="12"/>
        <v>55801.250000000015</v>
      </c>
      <c r="T16" s="2">
        <f t="shared" si="12"/>
        <v>57631.375000000007</v>
      </c>
      <c r="U16" s="2">
        <f t="shared" si="12"/>
        <v>57631.375000000007</v>
      </c>
      <c r="V16" s="2">
        <f t="shared" si="12"/>
        <v>57631.375000000007</v>
      </c>
      <c r="W16" s="2">
        <f t="shared" si="12"/>
        <v>57631.375000000007</v>
      </c>
      <c r="X16" s="2">
        <f t="shared" si="12"/>
        <v>59644.512500000012</v>
      </c>
      <c r="Y16" s="2">
        <f t="shared" si="12"/>
        <v>59644.512500000012</v>
      </c>
      <c r="Z16" s="2">
        <f t="shared" si="12"/>
        <v>59644.512500000012</v>
      </c>
      <c r="AA16" s="2">
        <f t="shared" si="12"/>
        <v>59644.512500000012</v>
      </c>
      <c r="AB16" s="2">
        <f t="shared" si="12"/>
        <v>61858.963750000024</v>
      </c>
    </row>
    <row r="17" spans="1:28" s="10" customFormat="1" ht="15.75" thickTop="1" x14ac:dyDescent="0.25">
      <c r="A17" s="11" t="s">
        <v>50</v>
      </c>
      <c r="B17" s="25"/>
      <c r="C17" s="29"/>
      <c r="D17" s="9">
        <f>D16+D15+D14</f>
        <v>227857.73109243697</v>
      </c>
      <c r="E17" s="9">
        <f>E16+E15+E14</f>
        <v>227857.73109243697</v>
      </c>
      <c r="F17" s="9">
        <f t="shared" ref="F17:AB17" si="13">F16+F15+F14</f>
        <v>236688.11764705885</v>
      </c>
      <c r="G17" s="9">
        <f t="shared" si="13"/>
        <v>236688.11764705885</v>
      </c>
      <c r="H17" s="9">
        <f t="shared" si="13"/>
        <v>247335.02352941179</v>
      </c>
      <c r="I17" s="9">
        <f t="shared" si="13"/>
        <v>247335.02352941179</v>
      </c>
      <c r="J17" s="9">
        <f t="shared" si="13"/>
        <v>257070.52470588239</v>
      </c>
      <c r="K17" s="9">
        <f t="shared" si="13"/>
        <v>257070.52470588239</v>
      </c>
      <c r="L17" s="9">
        <f t="shared" si="13"/>
        <v>268805.30094117654</v>
      </c>
      <c r="M17" s="9">
        <f t="shared" si="13"/>
        <v>268805.30094117654</v>
      </c>
      <c r="N17" s="9">
        <f t="shared" si="13"/>
        <v>279538.69098823535</v>
      </c>
      <c r="O17" s="9">
        <f t="shared" si="13"/>
        <v>279538.69098823535</v>
      </c>
      <c r="P17" s="9">
        <f t="shared" si="13"/>
        <v>292472.50053764717</v>
      </c>
      <c r="Q17" s="9">
        <f t="shared" si="13"/>
        <v>292472.50053764717</v>
      </c>
      <c r="R17" s="9">
        <f t="shared" si="13"/>
        <v>304306.0630645295</v>
      </c>
      <c r="S17" s="9">
        <f t="shared" si="13"/>
        <v>304306.0630645295</v>
      </c>
      <c r="T17" s="9">
        <f t="shared" si="13"/>
        <v>318561.428717756</v>
      </c>
      <c r="U17" s="9">
        <f t="shared" si="13"/>
        <v>318561.428717756</v>
      </c>
      <c r="V17" s="9">
        <f t="shared" si="13"/>
        <v>331607.9314036438</v>
      </c>
      <c r="W17" s="9">
        <f t="shared" si="13"/>
        <v>331607.9314036438</v>
      </c>
      <c r="X17" s="9">
        <f t="shared" si="13"/>
        <v>347319.89672382601</v>
      </c>
      <c r="Y17" s="9">
        <f t="shared" si="13"/>
        <v>347319.89672382601</v>
      </c>
      <c r="Z17" s="9">
        <f t="shared" si="13"/>
        <v>361703.6659350174</v>
      </c>
      <c r="AA17" s="9">
        <f t="shared" si="13"/>
        <v>361703.6659350174</v>
      </c>
      <c r="AB17" s="9">
        <f t="shared" si="13"/>
        <v>379021.07485676819</v>
      </c>
    </row>
    <row r="18" spans="1:28" s="4" customFormat="1" x14ac:dyDescent="0.25">
      <c r="B18" s="6"/>
      <c r="C18" s="31"/>
    </row>
    <row r="19" spans="1:28" x14ac:dyDescent="0.25">
      <c r="A19" s="4" t="s">
        <v>12</v>
      </c>
      <c r="D19" s="41">
        <v>110000</v>
      </c>
      <c r="E19" s="12">
        <f>D19</f>
        <v>110000</v>
      </c>
      <c r="F19" s="12">
        <f t="shared" ref="F19:AB19" si="14">E19</f>
        <v>110000</v>
      </c>
      <c r="G19" s="12">
        <f t="shared" si="14"/>
        <v>110000</v>
      </c>
      <c r="H19" s="12">
        <f t="shared" si="14"/>
        <v>110000</v>
      </c>
      <c r="I19" s="12">
        <f t="shared" si="14"/>
        <v>110000</v>
      </c>
      <c r="J19" s="12">
        <f t="shared" si="14"/>
        <v>110000</v>
      </c>
      <c r="K19" s="12">
        <f t="shared" si="14"/>
        <v>110000</v>
      </c>
      <c r="L19" s="12">
        <f t="shared" si="14"/>
        <v>110000</v>
      </c>
      <c r="M19" s="12">
        <f t="shared" si="14"/>
        <v>110000</v>
      </c>
      <c r="N19" s="12">
        <f t="shared" si="14"/>
        <v>110000</v>
      </c>
      <c r="O19" s="12">
        <f t="shared" si="14"/>
        <v>110000</v>
      </c>
      <c r="P19" s="12">
        <f t="shared" si="14"/>
        <v>110000</v>
      </c>
      <c r="Q19" s="12">
        <f t="shared" si="14"/>
        <v>110000</v>
      </c>
      <c r="R19" s="12">
        <f t="shared" si="14"/>
        <v>110000</v>
      </c>
      <c r="S19" s="12">
        <f t="shared" si="14"/>
        <v>110000</v>
      </c>
      <c r="T19" s="12">
        <f t="shared" si="14"/>
        <v>110000</v>
      </c>
      <c r="U19" s="12">
        <f t="shared" si="14"/>
        <v>110000</v>
      </c>
      <c r="V19" s="12">
        <f t="shared" si="14"/>
        <v>110000</v>
      </c>
      <c r="W19" s="12">
        <f t="shared" si="14"/>
        <v>110000</v>
      </c>
      <c r="X19" s="12">
        <f t="shared" si="14"/>
        <v>110000</v>
      </c>
      <c r="Y19" s="12">
        <f t="shared" si="14"/>
        <v>110000</v>
      </c>
      <c r="Z19" s="12">
        <f t="shared" si="14"/>
        <v>110000</v>
      </c>
      <c r="AA19" s="12">
        <f t="shared" si="14"/>
        <v>110000</v>
      </c>
      <c r="AB19" s="12">
        <f t="shared" si="14"/>
        <v>110000</v>
      </c>
    </row>
    <row r="20" spans="1:28" x14ac:dyDescent="0.25">
      <c r="A20" s="4" t="s">
        <v>13</v>
      </c>
      <c r="B20" s="26">
        <v>1</v>
      </c>
      <c r="C20" s="30">
        <v>0.03</v>
      </c>
      <c r="D20" s="42">
        <v>0.12</v>
      </c>
      <c r="E20" s="13">
        <f>IF(MOD(E$2-1,$B20)=0,D20*(1+$C20),D20)</f>
        <v>0.1236</v>
      </c>
      <c r="F20" s="13">
        <f t="shared" ref="F20:AB20" si="15">IF(MOD(F$2-1,$B20)=0,E20*(1+$C20),E20)</f>
        <v>0.127308</v>
      </c>
      <c r="G20" s="13">
        <f t="shared" si="15"/>
        <v>0.13112724000000001</v>
      </c>
      <c r="H20" s="13">
        <f t="shared" si="15"/>
        <v>0.1350610572</v>
      </c>
      <c r="I20" s="13">
        <f t="shared" si="15"/>
        <v>0.13911288891600002</v>
      </c>
      <c r="J20" s="13">
        <f t="shared" si="15"/>
        <v>0.14328627558348003</v>
      </c>
      <c r="K20" s="13">
        <f t="shared" si="15"/>
        <v>0.14758486385098443</v>
      </c>
      <c r="L20" s="13">
        <f t="shared" si="15"/>
        <v>0.15201240976651398</v>
      </c>
      <c r="M20" s="13">
        <f t="shared" si="15"/>
        <v>0.15657278205950939</v>
      </c>
      <c r="N20" s="13">
        <f t="shared" si="15"/>
        <v>0.16126996552129469</v>
      </c>
      <c r="O20" s="13">
        <f t="shared" si="15"/>
        <v>0.16610806448693352</v>
      </c>
      <c r="P20" s="13">
        <f t="shared" si="15"/>
        <v>0.17109130642154152</v>
      </c>
      <c r="Q20" s="13">
        <f t="shared" si="15"/>
        <v>0.17622404561418778</v>
      </c>
      <c r="R20" s="13">
        <f t="shared" si="15"/>
        <v>0.18151076698261343</v>
      </c>
      <c r="S20" s="13">
        <f t="shared" si="15"/>
        <v>0.18695608999209185</v>
      </c>
      <c r="T20" s="13">
        <f t="shared" si="15"/>
        <v>0.1925647726918546</v>
      </c>
      <c r="U20" s="13">
        <f t="shared" si="15"/>
        <v>0.19834171587261024</v>
      </c>
      <c r="V20" s="13">
        <f t="shared" si="15"/>
        <v>0.20429196734878854</v>
      </c>
      <c r="W20" s="13">
        <f t="shared" si="15"/>
        <v>0.21042072636925221</v>
      </c>
      <c r="X20" s="13">
        <f t="shared" si="15"/>
        <v>0.2167333481603298</v>
      </c>
      <c r="Y20" s="13">
        <f t="shared" si="15"/>
        <v>0.22323534860513969</v>
      </c>
      <c r="Z20" s="13">
        <f t="shared" si="15"/>
        <v>0.22993240906329387</v>
      </c>
      <c r="AA20" s="13">
        <f t="shared" si="15"/>
        <v>0.23683038133519269</v>
      </c>
      <c r="AB20" s="13">
        <f t="shared" si="15"/>
        <v>0.24393529277524847</v>
      </c>
    </row>
    <row r="21" spans="1:28" x14ac:dyDescent="0.25">
      <c r="A21" s="4" t="s">
        <v>54</v>
      </c>
      <c r="D21" s="2">
        <f>D20*D19</f>
        <v>13200</v>
      </c>
      <c r="E21" s="2">
        <f t="shared" ref="E21:AB21" si="16">E20*E19</f>
        <v>13596</v>
      </c>
      <c r="F21" s="2">
        <f t="shared" si="16"/>
        <v>14003.880000000001</v>
      </c>
      <c r="G21" s="2">
        <f t="shared" si="16"/>
        <v>14423.9964</v>
      </c>
      <c r="H21" s="2">
        <f t="shared" si="16"/>
        <v>14856.716292000001</v>
      </c>
      <c r="I21" s="2">
        <f t="shared" si="16"/>
        <v>15302.417780760003</v>
      </c>
      <c r="J21" s="2">
        <f t="shared" si="16"/>
        <v>15761.490314182804</v>
      </c>
      <c r="K21" s="2">
        <f t="shared" si="16"/>
        <v>16234.335023608288</v>
      </c>
      <c r="L21" s="2">
        <f t="shared" si="16"/>
        <v>16721.365074316538</v>
      </c>
      <c r="M21" s="2">
        <f t="shared" si="16"/>
        <v>17223.006026546034</v>
      </c>
      <c r="N21" s="2">
        <f t="shared" si="16"/>
        <v>17739.696207342415</v>
      </c>
      <c r="O21" s="2">
        <f t="shared" si="16"/>
        <v>18271.887093562687</v>
      </c>
      <c r="P21" s="2">
        <f t="shared" si="16"/>
        <v>18820.043706369568</v>
      </c>
      <c r="Q21" s="2">
        <f t="shared" si="16"/>
        <v>19384.645017560655</v>
      </c>
      <c r="R21" s="2">
        <f t="shared" si="16"/>
        <v>19966.184368087477</v>
      </c>
      <c r="S21" s="2">
        <f t="shared" si="16"/>
        <v>20565.169899130102</v>
      </c>
      <c r="T21" s="2">
        <f t="shared" si="16"/>
        <v>21182.124996104005</v>
      </c>
      <c r="U21" s="2">
        <f t="shared" si="16"/>
        <v>21817.588745987126</v>
      </c>
      <c r="V21" s="2">
        <f t="shared" si="16"/>
        <v>22472.116408366739</v>
      </c>
      <c r="W21" s="2">
        <f t="shared" si="16"/>
        <v>23146.279900617745</v>
      </c>
      <c r="X21" s="2">
        <f t="shared" si="16"/>
        <v>23840.668297636279</v>
      </c>
      <c r="Y21" s="2">
        <f t="shared" si="16"/>
        <v>24555.888346565367</v>
      </c>
      <c r="Z21" s="2">
        <f t="shared" si="16"/>
        <v>25292.564996962326</v>
      </c>
      <c r="AA21" s="2">
        <f t="shared" si="16"/>
        <v>26051.341946871195</v>
      </c>
      <c r="AB21" s="2">
        <f t="shared" si="16"/>
        <v>26832.882205277332</v>
      </c>
    </row>
    <row r="22" spans="1:28" x14ac:dyDescent="0.25">
      <c r="A22" s="4" t="s">
        <v>14</v>
      </c>
      <c r="D22" s="41">
        <v>21000</v>
      </c>
      <c r="E22" s="12">
        <f>D22</f>
        <v>21000</v>
      </c>
      <c r="F22" s="12">
        <f t="shared" ref="F22:AB22" si="17">E22</f>
        <v>21000</v>
      </c>
      <c r="G22" s="12">
        <f t="shared" si="17"/>
        <v>21000</v>
      </c>
      <c r="H22" s="12">
        <f t="shared" si="17"/>
        <v>21000</v>
      </c>
      <c r="I22" s="12">
        <f t="shared" si="17"/>
        <v>21000</v>
      </c>
      <c r="J22" s="12">
        <f t="shared" si="17"/>
        <v>21000</v>
      </c>
      <c r="K22" s="12">
        <f t="shared" si="17"/>
        <v>21000</v>
      </c>
      <c r="L22" s="12">
        <f t="shared" si="17"/>
        <v>21000</v>
      </c>
      <c r="M22" s="12">
        <f t="shared" si="17"/>
        <v>21000</v>
      </c>
      <c r="N22" s="12">
        <f t="shared" si="17"/>
        <v>21000</v>
      </c>
      <c r="O22" s="12">
        <f t="shared" si="17"/>
        <v>21000</v>
      </c>
      <c r="P22" s="12">
        <f t="shared" si="17"/>
        <v>21000</v>
      </c>
      <c r="Q22" s="12">
        <f t="shared" si="17"/>
        <v>21000</v>
      </c>
      <c r="R22" s="12">
        <f t="shared" si="17"/>
        <v>21000</v>
      </c>
      <c r="S22" s="12">
        <f t="shared" si="17"/>
        <v>21000</v>
      </c>
      <c r="T22" s="12">
        <f t="shared" si="17"/>
        <v>21000</v>
      </c>
      <c r="U22" s="12">
        <f t="shared" si="17"/>
        <v>21000</v>
      </c>
      <c r="V22" s="12">
        <f t="shared" si="17"/>
        <v>21000</v>
      </c>
      <c r="W22" s="12">
        <f t="shared" si="17"/>
        <v>21000</v>
      </c>
      <c r="X22" s="12">
        <f t="shared" si="17"/>
        <v>21000</v>
      </c>
      <c r="Y22" s="12">
        <f t="shared" si="17"/>
        <v>21000</v>
      </c>
      <c r="Z22" s="12">
        <f t="shared" si="17"/>
        <v>21000</v>
      </c>
      <c r="AA22" s="12">
        <f t="shared" si="17"/>
        <v>21000</v>
      </c>
      <c r="AB22" s="12">
        <f t="shared" si="17"/>
        <v>21000</v>
      </c>
    </row>
    <row r="23" spans="1:28" x14ac:dyDescent="0.25">
      <c r="A23" s="4" t="s">
        <v>15</v>
      </c>
      <c r="B23" s="26">
        <v>1</v>
      </c>
      <c r="C23" s="30">
        <v>0.03</v>
      </c>
      <c r="D23" s="42">
        <v>0.44</v>
      </c>
      <c r="E23" s="13">
        <f>IF(MOD(E$2-1,$B23)=0,D23*(1+$C23),D23)</f>
        <v>0.45319999999999999</v>
      </c>
      <c r="F23" s="13">
        <f t="shared" ref="F23:AB23" si="18">IF(MOD(F$2-1,$B23)=0,E23*(1+$C23),E23)</f>
        <v>0.46679599999999999</v>
      </c>
      <c r="G23" s="13">
        <f t="shared" si="18"/>
        <v>0.48079988000000001</v>
      </c>
      <c r="H23" s="13">
        <f t="shared" si="18"/>
        <v>0.49522387640000004</v>
      </c>
      <c r="I23" s="13">
        <f t="shared" si="18"/>
        <v>0.51008059269200001</v>
      </c>
      <c r="J23" s="13">
        <f t="shared" si="18"/>
        <v>0.52538301047276004</v>
      </c>
      <c r="K23" s="13">
        <f t="shared" si="18"/>
        <v>0.54114450078694287</v>
      </c>
      <c r="L23" s="13">
        <f t="shared" si="18"/>
        <v>0.55737883581055114</v>
      </c>
      <c r="M23" s="13">
        <f t="shared" si="18"/>
        <v>0.57410020088486768</v>
      </c>
      <c r="N23" s="13">
        <f t="shared" si="18"/>
        <v>0.59132320691141371</v>
      </c>
      <c r="O23" s="13">
        <f t="shared" si="18"/>
        <v>0.6090629031187561</v>
      </c>
      <c r="P23" s="13">
        <f t="shared" si="18"/>
        <v>0.62733479021231875</v>
      </c>
      <c r="Q23" s="13">
        <f t="shared" si="18"/>
        <v>0.64615483391868833</v>
      </c>
      <c r="R23" s="13">
        <f t="shared" si="18"/>
        <v>0.66553947893624898</v>
      </c>
      <c r="S23" s="13">
        <f t="shared" si="18"/>
        <v>0.68550566330433649</v>
      </c>
      <c r="T23" s="13">
        <f t="shared" si="18"/>
        <v>0.70607083320346664</v>
      </c>
      <c r="U23" s="13">
        <f t="shared" si="18"/>
        <v>0.7272529581995707</v>
      </c>
      <c r="V23" s="13">
        <f t="shared" si="18"/>
        <v>0.74907054694555786</v>
      </c>
      <c r="W23" s="13">
        <f t="shared" si="18"/>
        <v>0.77154266335392463</v>
      </c>
      <c r="X23" s="13">
        <f t="shared" si="18"/>
        <v>0.79468894325454242</v>
      </c>
      <c r="Y23" s="13">
        <f t="shared" si="18"/>
        <v>0.81852961155217874</v>
      </c>
      <c r="Z23" s="13">
        <f t="shared" si="18"/>
        <v>0.84308549989874415</v>
      </c>
      <c r="AA23" s="13">
        <f t="shared" si="18"/>
        <v>0.86837806489570646</v>
      </c>
      <c r="AB23" s="13">
        <f t="shared" si="18"/>
        <v>0.89442940684257766</v>
      </c>
    </row>
    <row r="24" spans="1:28" x14ac:dyDescent="0.25">
      <c r="A24" s="4" t="s">
        <v>55</v>
      </c>
      <c r="D24" s="2">
        <f>D23*D22</f>
        <v>9240</v>
      </c>
      <c r="E24" s="2">
        <f>E23*E22</f>
        <v>9517.2000000000007</v>
      </c>
      <c r="F24" s="2">
        <f t="shared" ref="F24:AB24" si="19">F23*F22</f>
        <v>9802.7160000000003</v>
      </c>
      <c r="G24" s="2">
        <f t="shared" si="19"/>
        <v>10096.797480000001</v>
      </c>
      <c r="H24" s="2">
        <f t="shared" si="19"/>
        <v>10399.701404400001</v>
      </c>
      <c r="I24" s="2">
        <f t="shared" si="19"/>
        <v>10711.692446532001</v>
      </c>
      <c r="J24" s="2">
        <f t="shared" si="19"/>
        <v>11033.04321992796</v>
      </c>
      <c r="K24" s="2">
        <f t="shared" si="19"/>
        <v>11364.0345165258</v>
      </c>
      <c r="L24" s="2">
        <f t="shared" si="19"/>
        <v>11704.955552021574</v>
      </c>
      <c r="M24" s="2">
        <f t="shared" si="19"/>
        <v>12056.104218582221</v>
      </c>
      <c r="N24" s="2">
        <f t="shared" si="19"/>
        <v>12417.787345139688</v>
      </c>
      <c r="O24" s="2">
        <f t="shared" si="19"/>
        <v>12790.320965493878</v>
      </c>
      <c r="P24" s="2">
        <f t="shared" si="19"/>
        <v>13174.030594458694</v>
      </c>
      <c r="Q24" s="2">
        <f t="shared" si="19"/>
        <v>13569.251512292454</v>
      </c>
      <c r="R24" s="2">
        <f t="shared" si="19"/>
        <v>13976.329057661229</v>
      </c>
      <c r="S24" s="2">
        <f t="shared" si="19"/>
        <v>14395.618929391067</v>
      </c>
      <c r="T24" s="2">
        <f t="shared" si="19"/>
        <v>14827.487497272799</v>
      </c>
      <c r="U24" s="2">
        <f t="shared" si="19"/>
        <v>15272.312122190984</v>
      </c>
      <c r="V24" s="2">
        <f t="shared" si="19"/>
        <v>15730.481485856715</v>
      </c>
      <c r="W24" s="2">
        <f t="shared" si="19"/>
        <v>16202.395930432418</v>
      </c>
      <c r="X24" s="2">
        <f t="shared" si="19"/>
        <v>16688.467808345391</v>
      </c>
      <c r="Y24" s="2">
        <f t="shared" si="19"/>
        <v>17189.121842595752</v>
      </c>
      <c r="Z24" s="2">
        <f t="shared" si="19"/>
        <v>17704.795497873627</v>
      </c>
      <c r="AA24" s="2">
        <f t="shared" si="19"/>
        <v>18235.939362809837</v>
      </c>
      <c r="AB24" s="2">
        <f t="shared" si="19"/>
        <v>18783.017543694132</v>
      </c>
    </row>
    <row r="25" spans="1:28" x14ac:dyDescent="0.25">
      <c r="A25" s="4" t="s">
        <v>61</v>
      </c>
      <c r="B25" s="26">
        <v>1</v>
      </c>
      <c r="C25" s="30">
        <v>0.03</v>
      </c>
      <c r="D25" s="22">
        <v>2000</v>
      </c>
      <c r="E25" s="2">
        <f>IF(MOD(E$2-1,$B25)=0,D25*(1+$C25),D25)</f>
        <v>2060</v>
      </c>
      <c r="F25" s="2">
        <f t="shared" ref="F25:AB29" si="20">IF(MOD(F$2-1,$B25)=0,E25*(1+$C25),E25)</f>
        <v>2121.8000000000002</v>
      </c>
      <c r="G25" s="2">
        <f t="shared" si="20"/>
        <v>2185.4540000000002</v>
      </c>
      <c r="H25" s="2">
        <f t="shared" si="20"/>
        <v>2251.0176200000001</v>
      </c>
      <c r="I25" s="2">
        <f t="shared" si="20"/>
        <v>2318.5481486000003</v>
      </c>
      <c r="J25" s="2">
        <f t="shared" si="20"/>
        <v>2388.1045930580003</v>
      </c>
      <c r="K25" s="2">
        <f t="shared" si="20"/>
        <v>2459.7477308497405</v>
      </c>
      <c r="L25" s="2">
        <f t="shared" si="20"/>
        <v>2533.5401627752326</v>
      </c>
      <c r="M25" s="2">
        <f t="shared" si="20"/>
        <v>2609.5463676584895</v>
      </c>
      <c r="N25" s="2">
        <f t="shared" si="20"/>
        <v>2687.8327586882442</v>
      </c>
      <c r="O25" s="2">
        <f t="shared" si="20"/>
        <v>2768.4677414488915</v>
      </c>
      <c r="P25" s="2">
        <f t="shared" si="20"/>
        <v>2851.5217736923582</v>
      </c>
      <c r="Q25" s="2">
        <f t="shared" si="20"/>
        <v>2937.0674269031292</v>
      </c>
      <c r="R25" s="2">
        <f t="shared" si="20"/>
        <v>3025.1794497102233</v>
      </c>
      <c r="S25" s="2">
        <f t="shared" si="20"/>
        <v>3115.9348332015302</v>
      </c>
      <c r="T25" s="2">
        <f t="shared" si="20"/>
        <v>3209.412878197576</v>
      </c>
      <c r="U25" s="2">
        <f t="shared" si="20"/>
        <v>3305.6952645435035</v>
      </c>
      <c r="V25" s="2">
        <f t="shared" si="20"/>
        <v>3404.8661224798088</v>
      </c>
      <c r="W25" s="2">
        <f t="shared" si="20"/>
        <v>3507.0121061542031</v>
      </c>
      <c r="X25" s="2">
        <f t="shared" si="20"/>
        <v>3612.2224693388293</v>
      </c>
      <c r="Y25" s="2">
        <f t="shared" si="20"/>
        <v>3720.5891434189944</v>
      </c>
      <c r="Z25" s="2">
        <f t="shared" si="20"/>
        <v>3832.2068177215642</v>
      </c>
      <c r="AA25" s="2">
        <f t="shared" si="20"/>
        <v>3947.1730222532115</v>
      </c>
      <c r="AB25" s="2">
        <f t="shared" si="20"/>
        <v>4065.588212920808</v>
      </c>
    </row>
    <row r="26" spans="1:28" x14ac:dyDescent="0.25">
      <c r="A26" s="4" t="s">
        <v>62</v>
      </c>
      <c r="B26" s="26">
        <v>1</v>
      </c>
      <c r="C26" s="30">
        <v>0.03</v>
      </c>
      <c r="D26" s="22">
        <v>6000</v>
      </c>
      <c r="E26" s="2">
        <f>IF(MOD(E$2-1,$B26)=0,D26*(1+$C26),D26)</f>
        <v>6180</v>
      </c>
      <c r="F26" s="2">
        <f t="shared" si="20"/>
        <v>6365.4000000000005</v>
      </c>
      <c r="G26" s="2">
        <f t="shared" si="20"/>
        <v>6556.362000000001</v>
      </c>
      <c r="H26" s="2">
        <f t="shared" si="20"/>
        <v>6753.0528600000016</v>
      </c>
      <c r="I26" s="2">
        <f t="shared" si="20"/>
        <v>6955.6444458000014</v>
      </c>
      <c r="J26" s="2">
        <f t="shared" si="20"/>
        <v>7164.3137791740019</v>
      </c>
      <c r="K26" s="2">
        <f t="shared" si="20"/>
        <v>7379.2431925492219</v>
      </c>
      <c r="L26" s="2">
        <f t="shared" si="20"/>
        <v>7600.6204883256987</v>
      </c>
      <c r="M26" s="2">
        <f t="shared" si="20"/>
        <v>7828.6391029754695</v>
      </c>
      <c r="N26" s="2">
        <f t="shared" si="20"/>
        <v>8063.4982760647335</v>
      </c>
      <c r="O26" s="2">
        <f t="shared" si="20"/>
        <v>8305.4032243466754</v>
      </c>
      <c r="P26" s="2">
        <f t="shared" si="20"/>
        <v>8554.5653210770761</v>
      </c>
      <c r="Q26" s="2">
        <f t="shared" si="20"/>
        <v>8811.202280709389</v>
      </c>
      <c r="R26" s="2">
        <f t="shared" si="20"/>
        <v>9075.5383491306711</v>
      </c>
      <c r="S26" s="2">
        <f t="shared" si="20"/>
        <v>9347.8044996045919</v>
      </c>
      <c r="T26" s="2">
        <f t="shared" si="20"/>
        <v>9628.2386345927298</v>
      </c>
      <c r="U26" s="2">
        <f t="shared" si="20"/>
        <v>9917.0857936305129</v>
      </c>
      <c r="V26" s="2">
        <f t="shared" si="20"/>
        <v>10214.598367439428</v>
      </c>
      <c r="W26" s="2">
        <f t="shared" si="20"/>
        <v>10521.036318462611</v>
      </c>
      <c r="X26" s="2">
        <f t="shared" si="20"/>
        <v>10836.66740801649</v>
      </c>
      <c r="Y26" s="2">
        <f t="shared" si="20"/>
        <v>11161.767430256985</v>
      </c>
      <c r="Z26" s="2">
        <f t="shared" si="20"/>
        <v>11496.620453164694</v>
      </c>
      <c r="AA26" s="2">
        <f t="shared" si="20"/>
        <v>11841.519066759636</v>
      </c>
      <c r="AB26" s="2">
        <f t="shared" si="20"/>
        <v>12196.764638762426</v>
      </c>
    </row>
    <row r="27" spans="1:28" x14ac:dyDescent="0.25">
      <c r="A27" s="4" t="s">
        <v>19</v>
      </c>
      <c r="B27" s="26">
        <v>1</v>
      </c>
      <c r="C27" s="30">
        <v>0.03</v>
      </c>
      <c r="D27" s="22">
        <v>2000</v>
      </c>
      <c r="E27" s="2">
        <f t="shared" ref="E27:T29" si="21">IF(MOD(E$2-1,$B27)=0,D27*(1+$C27),D27)</f>
        <v>2060</v>
      </c>
      <c r="F27" s="2">
        <f t="shared" si="21"/>
        <v>2121.8000000000002</v>
      </c>
      <c r="G27" s="2">
        <f t="shared" si="21"/>
        <v>2185.4540000000002</v>
      </c>
      <c r="H27" s="2">
        <f t="shared" si="21"/>
        <v>2251.0176200000001</v>
      </c>
      <c r="I27" s="2">
        <f t="shared" si="21"/>
        <v>2318.5481486000003</v>
      </c>
      <c r="J27" s="2">
        <f t="shared" si="21"/>
        <v>2388.1045930580003</v>
      </c>
      <c r="K27" s="2">
        <f t="shared" si="21"/>
        <v>2459.7477308497405</v>
      </c>
      <c r="L27" s="2">
        <f t="shared" si="21"/>
        <v>2533.5401627752326</v>
      </c>
      <c r="M27" s="2">
        <f t="shared" si="21"/>
        <v>2609.5463676584895</v>
      </c>
      <c r="N27" s="2">
        <f t="shared" si="21"/>
        <v>2687.8327586882442</v>
      </c>
      <c r="O27" s="2">
        <f t="shared" si="21"/>
        <v>2768.4677414488915</v>
      </c>
      <c r="P27" s="2">
        <f t="shared" si="21"/>
        <v>2851.5217736923582</v>
      </c>
      <c r="Q27" s="2">
        <f t="shared" si="21"/>
        <v>2937.0674269031292</v>
      </c>
      <c r="R27" s="2">
        <f t="shared" si="21"/>
        <v>3025.1794497102233</v>
      </c>
      <c r="S27" s="2">
        <f t="shared" si="21"/>
        <v>3115.9348332015302</v>
      </c>
      <c r="T27" s="2">
        <f t="shared" si="21"/>
        <v>3209.412878197576</v>
      </c>
      <c r="U27" s="2">
        <f t="shared" si="20"/>
        <v>3305.6952645435035</v>
      </c>
      <c r="V27" s="2">
        <f t="shared" si="20"/>
        <v>3404.8661224798088</v>
      </c>
      <c r="W27" s="2">
        <f t="shared" si="20"/>
        <v>3507.0121061542031</v>
      </c>
      <c r="X27" s="2">
        <f t="shared" si="20"/>
        <v>3612.2224693388293</v>
      </c>
      <c r="Y27" s="2">
        <f t="shared" si="20"/>
        <v>3720.5891434189944</v>
      </c>
      <c r="Z27" s="2">
        <f t="shared" si="20"/>
        <v>3832.2068177215642</v>
      </c>
      <c r="AA27" s="2">
        <f t="shared" si="20"/>
        <v>3947.1730222532115</v>
      </c>
      <c r="AB27" s="2">
        <f t="shared" si="20"/>
        <v>4065.588212920808</v>
      </c>
    </row>
    <row r="28" spans="1:28" x14ac:dyDescent="0.25">
      <c r="A28" s="4" t="s">
        <v>20</v>
      </c>
      <c r="B28" s="26">
        <v>1</v>
      </c>
      <c r="C28" s="30">
        <v>0.03</v>
      </c>
      <c r="D28" s="22">
        <v>3000</v>
      </c>
      <c r="E28" s="2">
        <f t="shared" si="21"/>
        <v>3090</v>
      </c>
      <c r="F28" s="2">
        <f t="shared" si="21"/>
        <v>3182.7000000000003</v>
      </c>
      <c r="G28" s="2">
        <f t="shared" si="21"/>
        <v>3278.1810000000005</v>
      </c>
      <c r="H28" s="2">
        <f t="shared" si="21"/>
        <v>3376.5264300000008</v>
      </c>
      <c r="I28" s="2">
        <f t="shared" si="21"/>
        <v>3477.8222229000007</v>
      </c>
      <c r="J28" s="2">
        <f t="shared" si="21"/>
        <v>3582.1568895870009</v>
      </c>
      <c r="K28" s="2">
        <f t="shared" si="21"/>
        <v>3689.621596274611</v>
      </c>
      <c r="L28" s="2">
        <f t="shared" si="21"/>
        <v>3800.3102441628494</v>
      </c>
      <c r="M28" s="2">
        <f t="shared" si="21"/>
        <v>3914.3195514877348</v>
      </c>
      <c r="N28" s="2">
        <f t="shared" si="21"/>
        <v>4031.7491380323668</v>
      </c>
      <c r="O28" s="2">
        <f t="shared" si="21"/>
        <v>4152.7016121733377</v>
      </c>
      <c r="P28" s="2">
        <f t="shared" si="21"/>
        <v>4277.282660538538</v>
      </c>
      <c r="Q28" s="2">
        <f t="shared" si="21"/>
        <v>4405.6011403546945</v>
      </c>
      <c r="R28" s="2">
        <f t="shared" si="21"/>
        <v>4537.7691745653356</v>
      </c>
      <c r="S28" s="2">
        <f t="shared" si="21"/>
        <v>4673.902249802296</v>
      </c>
      <c r="T28" s="2">
        <f t="shared" si="21"/>
        <v>4814.1193172963649</v>
      </c>
      <c r="U28" s="2">
        <f t="shared" si="20"/>
        <v>4958.5428968152564</v>
      </c>
      <c r="V28" s="2">
        <f t="shared" si="20"/>
        <v>5107.2991837197142</v>
      </c>
      <c r="W28" s="2">
        <f t="shared" si="20"/>
        <v>5260.5181592313056</v>
      </c>
      <c r="X28" s="2">
        <f t="shared" si="20"/>
        <v>5418.3337040082451</v>
      </c>
      <c r="Y28" s="2">
        <f t="shared" si="20"/>
        <v>5580.8837151284924</v>
      </c>
      <c r="Z28" s="2">
        <f t="shared" si="20"/>
        <v>5748.3102265823472</v>
      </c>
      <c r="AA28" s="2">
        <f t="shared" si="20"/>
        <v>5920.7595333798181</v>
      </c>
      <c r="AB28" s="2">
        <f t="shared" si="20"/>
        <v>6098.3823193812132</v>
      </c>
    </row>
    <row r="29" spans="1:28" ht="15.75" thickBot="1" x14ac:dyDescent="0.3">
      <c r="A29" s="4" t="s">
        <v>47</v>
      </c>
      <c r="B29" s="26">
        <v>1</v>
      </c>
      <c r="C29" s="30">
        <v>0.03</v>
      </c>
      <c r="D29" s="22">
        <v>24000</v>
      </c>
      <c r="E29" s="2">
        <f>IF(MOD(E$2-1,$B29)=0,D29*(1+$C29),D29)</f>
        <v>24720</v>
      </c>
      <c r="F29" s="2">
        <f t="shared" si="21"/>
        <v>25461.600000000002</v>
      </c>
      <c r="G29" s="2">
        <f t="shared" si="21"/>
        <v>26225.448000000004</v>
      </c>
      <c r="H29" s="2">
        <f t="shared" si="21"/>
        <v>27012.211440000006</v>
      </c>
      <c r="I29" s="2">
        <f t="shared" si="21"/>
        <v>27822.577783200006</v>
      </c>
      <c r="J29" s="2">
        <f t="shared" si="21"/>
        <v>28657.255116696007</v>
      </c>
      <c r="K29" s="2">
        <f t="shared" si="21"/>
        <v>29516.972770196888</v>
      </c>
      <c r="L29" s="2">
        <f t="shared" si="21"/>
        <v>30402.481953302795</v>
      </c>
      <c r="M29" s="2">
        <f t="shared" si="21"/>
        <v>31314.556411901878</v>
      </c>
      <c r="N29" s="2">
        <f t="shared" si="21"/>
        <v>32253.993104258934</v>
      </c>
      <c r="O29" s="2">
        <f t="shared" si="21"/>
        <v>33221.612897386702</v>
      </c>
      <c r="P29" s="2">
        <f t="shared" si="21"/>
        <v>34218.261284308304</v>
      </c>
      <c r="Q29" s="2">
        <f t="shared" si="21"/>
        <v>35244.809122837556</v>
      </c>
      <c r="R29" s="2">
        <f t="shared" si="21"/>
        <v>36302.153396522684</v>
      </c>
      <c r="S29" s="2">
        <f t="shared" si="21"/>
        <v>37391.217998418368</v>
      </c>
      <c r="T29" s="2">
        <f t="shared" si="21"/>
        <v>38512.954538370919</v>
      </c>
      <c r="U29" s="2">
        <f t="shared" si="20"/>
        <v>39668.343174522051</v>
      </c>
      <c r="V29" s="2">
        <f t="shared" si="20"/>
        <v>40858.393469757713</v>
      </c>
      <c r="W29" s="2">
        <f t="shared" si="20"/>
        <v>42084.145273850445</v>
      </c>
      <c r="X29" s="2">
        <f t="shared" si="20"/>
        <v>43346.669632065961</v>
      </c>
      <c r="Y29" s="2">
        <f t="shared" si="20"/>
        <v>44647.06972102794</v>
      </c>
      <c r="Z29" s="2">
        <f t="shared" si="20"/>
        <v>45986.481812658778</v>
      </c>
      <c r="AA29" s="2">
        <f t="shared" si="20"/>
        <v>47366.076267038545</v>
      </c>
      <c r="AB29" s="2">
        <f t="shared" si="20"/>
        <v>48787.058555049705</v>
      </c>
    </row>
    <row r="30" spans="1:28" s="3" customFormat="1" ht="15.75" thickTop="1" x14ac:dyDescent="0.25">
      <c r="A30" s="8" t="s">
        <v>56</v>
      </c>
      <c r="B30" s="25"/>
      <c r="C30" s="29"/>
      <c r="D30" s="9">
        <f>D29+D28+D27+D26+D24+D21+D25</f>
        <v>59440</v>
      </c>
      <c r="E30" s="9">
        <f t="shared" ref="E30:AB30" si="22">E29+E28+E27+E26+E24+E21+E25</f>
        <v>61223.199999999997</v>
      </c>
      <c r="F30" s="9">
        <f t="shared" si="22"/>
        <v>63059.896000000008</v>
      </c>
      <c r="G30" s="9">
        <f t="shared" si="22"/>
        <v>64951.692880000002</v>
      </c>
      <c r="H30" s="9">
        <f t="shared" si="22"/>
        <v>66900.243666400012</v>
      </c>
      <c r="I30" s="9">
        <f t="shared" si="22"/>
        <v>68907.250976392024</v>
      </c>
      <c r="J30" s="9">
        <f t="shared" si="22"/>
        <v>70974.468505683762</v>
      </c>
      <c r="K30" s="9">
        <f t="shared" si="22"/>
        <v>73103.702560854304</v>
      </c>
      <c r="L30" s="9">
        <f t="shared" si="22"/>
        <v>75296.813637679923</v>
      </c>
      <c r="M30" s="9">
        <f t="shared" si="22"/>
        <v>77555.718046810318</v>
      </c>
      <c r="N30" s="9">
        <f t="shared" si="22"/>
        <v>79882.389588214632</v>
      </c>
      <c r="O30" s="9">
        <f t="shared" si="22"/>
        <v>82278.861275861069</v>
      </c>
      <c r="P30" s="9">
        <f t="shared" si="22"/>
        <v>84747.227114136884</v>
      </c>
      <c r="Q30" s="9">
        <f t="shared" si="22"/>
        <v>87289.643927561003</v>
      </c>
      <c r="R30" s="9">
        <f t="shared" si="22"/>
        <v>89908.333245387839</v>
      </c>
      <c r="S30" s="9">
        <f t="shared" si="22"/>
        <v>92605.58324274949</v>
      </c>
      <c r="T30" s="9">
        <f t="shared" si="22"/>
        <v>95383.750740031974</v>
      </c>
      <c r="U30" s="9">
        <f t="shared" si="22"/>
        <v>98245.26326223294</v>
      </c>
      <c r="V30" s="9">
        <f t="shared" si="22"/>
        <v>101192.62116009994</v>
      </c>
      <c r="W30" s="9">
        <f t="shared" si="22"/>
        <v>104228.39979490291</v>
      </c>
      <c r="X30" s="9">
        <f t="shared" si="22"/>
        <v>107355.25178875001</v>
      </c>
      <c r="Y30" s="9">
        <f t="shared" si="22"/>
        <v>110575.90934241253</v>
      </c>
      <c r="Z30" s="9">
        <f t="shared" si="22"/>
        <v>113893.18662268491</v>
      </c>
      <c r="AA30" s="9">
        <f t="shared" si="22"/>
        <v>117309.98222136544</v>
      </c>
      <c r="AB30" s="9">
        <f t="shared" si="22"/>
        <v>120829.28168800642</v>
      </c>
    </row>
    <row r="31" spans="1:28" s="4" customFormat="1" x14ac:dyDescent="0.25">
      <c r="B31" s="6"/>
      <c r="C31" s="31"/>
    </row>
    <row r="32" spans="1:28" s="17" customFormat="1" ht="15.75" x14ac:dyDescent="0.25">
      <c r="A32" s="14" t="s">
        <v>23</v>
      </c>
      <c r="B32" s="25"/>
      <c r="C32" s="29"/>
      <c r="D32" s="16">
        <f>D17-D30</f>
        <v>168417.73109243697</v>
      </c>
      <c r="E32" s="16">
        <f>E17-E30</f>
        <v>166634.53109243698</v>
      </c>
      <c r="F32" s="16">
        <f t="shared" ref="F32:AB32" si="23">F17-F30</f>
        <v>173628.22164705885</v>
      </c>
      <c r="G32" s="16">
        <f t="shared" si="23"/>
        <v>171736.42476705887</v>
      </c>
      <c r="H32" s="16">
        <f t="shared" si="23"/>
        <v>180434.77986301179</v>
      </c>
      <c r="I32" s="16">
        <f t="shared" si="23"/>
        <v>178427.77255301975</v>
      </c>
      <c r="J32" s="16">
        <f t="shared" si="23"/>
        <v>186096.05620019863</v>
      </c>
      <c r="K32" s="16">
        <f t="shared" si="23"/>
        <v>183966.8221450281</v>
      </c>
      <c r="L32" s="16">
        <f t="shared" si="23"/>
        <v>193508.48730349663</v>
      </c>
      <c r="M32" s="16">
        <f t="shared" si="23"/>
        <v>191249.58289436623</v>
      </c>
      <c r="N32" s="16">
        <f t="shared" si="23"/>
        <v>199656.30140002072</v>
      </c>
      <c r="O32" s="16">
        <f t="shared" si="23"/>
        <v>197259.82971237428</v>
      </c>
      <c r="P32" s="16">
        <f t="shared" si="23"/>
        <v>207725.27342351028</v>
      </c>
      <c r="Q32" s="16">
        <f t="shared" si="23"/>
        <v>205182.85661008616</v>
      </c>
      <c r="R32" s="16">
        <f t="shared" si="23"/>
        <v>214397.72981914168</v>
      </c>
      <c r="S32" s="16">
        <f t="shared" si="23"/>
        <v>211700.47982178</v>
      </c>
      <c r="T32" s="16">
        <f t="shared" si="23"/>
        <v>223177.67797772403</v>
      </c>
      <c r="U32" s="16">
        <f t="shared" si="23"/>
        <v>220316.16545552306</v>
      </c>
      <c r="V32" s="16">
        <f t="shared" si="23"/>
        <v>230415.31024354388</v>
      </c>
      <c r="W32" s="16">
        <f t="shared" si="23"/>
        <v>227379.53160874089</v>
      </c>
      <c r="X32" s="16">
        <f t="shared" si="23"/>
        <v>239964.64493507601</v>
      </c>
      <c r="Y32" s="16">
        <f t="shared" si="23"/>
        <v>236743.98738141346</v>
      </c>
      <c r="Z32" s="16">
        <f t="shared" si="23"/>
        <v>247810.47931233249</v>
      </c>
      <c r="AA32" s="16">
        <f t="shared" si="23"/>
        <v>244393.68371365196</v>
      </c>
      <c r="AB32" s="16">
        <f t="shared" si="23"/>
        <v>258191.79316876177</v>
      </c>
    </row>
    <row r="33" spans="1:28" s="4" customFormat="1" x14ac:dyDescent="0.25">
      <c r="B33" s="6"/>
      <c r="C33" s="31"/>
      <c r="D33" s="18"/>
      <c r="E33" s="18"/>
      <c r="F33" s="18"/>
      <c r="G33" s="18"/>
      <c r="H33" s="18"/>
      <c r="I33" s="18"/>
      <c r="J33" s="18"/>
      <c r="K33" s="18"/>
      <c r="L33" s="18"/>
      <c r="M33" s="18"/>
      <c r="N33" s="18"/>
      <c r="O33" s="18"/>
      <c r="P33" s="18"/>
      <c r="Q33" s="18"/>
      <c r="R33" s="18"/>
    </row>
    <row r="34" spans="1:28" s="4" customFormat="1" ht="18.75" x14ac:dyDescent="0.3">
      <c r="A34" s="15" t="s">
        <v>57</v>
      </c>
      <c r="B34" s="6"/>
      <c r="C34" s="31"/>
      <c r="D34" s="18"/>
      <c r="E34" s="18"/>
      <c r="F34" s="18"/>
      <c r="G34" s="18"/>
      <c r="H34" s="18"/>
      <c r="I34" s="18"/>
      <c r="J34" s="18"/>
      <c r="K34" s="18"/>
      <c r="L34" s="18"/>
      <c r="M34" s="18"/>
      <c r="N34" s="18"/>
      <c r="O34" s="18"/>
      <c r="P34" s="18"/>
      <c r="Q34" s="18"/>
      <c r="R34" s="18"/>
    </row>
    <row r="35" spans="1:28" s="4" customFormat="1" x14ac:dyDescent="0.25">
      <c r="B35" s="6"/>
      <c r="C35" s="31"/>
      <c r="D35" s="18"/>
      <c r="E35" s="18"/>
      <c r="F35" s="18"/>
      <c r="G35" s="18"/>
      <c r="H35" s="18"/>
      <c r="I35" s="18"/>
      <c r="J35" s="18"/>
      <c r="K35" s="18"/>
      <c r="L35" s="18"/>
      <c r="M35" s="18"/>
      <c r="N35" s="18"/>
      <c r="O35" s="18"/>
      <c r="P35" s="18"/>
      <c r="Q35" s="18"/>
      <c r="R35" s="18"/>
    </row>
    <row r="36" spans="1:28" s="4" customFormat="1" x14ac:dyDescent="0.25">
      <c r="A36" s="4" t="s">
        <v>57</v>
      </c>
      <c r="B36" s="25"/>
      <c r="C36" s="29"/>
      <c r="D36" s="22">
        <v>1900000</v>
      </c>
      <c r="E36" s="18"/>
      <c r="F36" s="47" t="s">
        <v>41</v>
      </c>
      <c r="G36" s="48"/>
      <c r="H36" s="49">
        <f>COUNTIF(D68:AB68,"&lt;0")</f>
        <v>0</v>
      </c>
      <c r="I36" s="18"/>
      <c r="J36" s="18"/>
      <c r="K36" s="18"/>
      <c r="L36" s="18"/>
      <c r="M36" s="18"/>
      <c r="N36" s="18"/>
      <c r="O36" s="18"/>
      <c r="P36" s="18"/>
      <c r="Q36" s="18"/>
      <c r="R36" s="18"/>
    </row>
    <row r="37" spans="1:28" s="4" customFormat="1" x14ac:dyDescent="0.25">
      <c r="A37" s="4" t="s">
        <v>58</v>
      </c>
      <c r="B37" s="25"/>
      <c r="C37" s="29"/>
      <c r="D37" s="22">
        <v>220000</v>
      </c>
      <c r="E37" s="18"/>
      <c r="F37" s="50" t="s">
        <v>42</v>
      </c>
      <c r="G37" s="51"/>
      <c r="H37" s="52">
        <f>SUMIF(D68:AB68,"&lt;0")</f>
        <v>0</v>
      </c>
      <c r="I37" s="18"/>
      <c r="J37" s="18"/>
      <c r="K37" s="18"/>
      <c r="L37" s="18"/>
      <c r="M37" s="18"/>
      <c r="N37" s="18"/>
      <c r="O37" s="18"/>
      <c r="P37" s="18"/>
      <c r="Q37" s="18"/>
      <c r="R37" s="18"/>
    </row>
    <row r="38" spans="1:28" s="4" customFormat="1" x14ac:dyDescent="0.25">
      <c r="A38" s="4" t="s">
        <v>60</v>
      </c>
      <c r="B38" s="25"/>
      <c r="C38" s="29"/>
      <c r="D38" s="22">
        <v>1900000</v>
      </c>
      <c r="E38" s="18"/>
      <c r="F38" s="55"/>
      <c r="G38" s="56"/>
      <c r="H38" s="57"/>
      <c r="I38" s="18"/>
      <c r="J38" s="18"/>
      <c r="K38" s="18"/>
      <c r="L38" s="18"/>
      <c r="M38" s="18"/>
      <c r="N38" s="18"/>
      <c r="O38" s="18"/>
      <c r="P38" s="18"/>
      <c r="Q38" s="18"/>
      <c r="R38" s="18"/>
    </row>
    <row r="39" spans="1:28" s="4" customFormat="1" x14ac:dyDescent="0.25">
      <c r="B39" s="6"/>
      <c r="C39" s="31"/>
      <c r="D39" s="18"/>
      <c r="E39" s="18"/>
      <c r="F39" s="18"/>
      <c r="G39" s="18"/>
      <c r="H39" s="18"/>
      <c r="I39" s="18"/>
      <c r="J39" s="18"/>
      <c r="K39" s="18"/>
      <c r="L39" s="18"/>
      <c r="M39" s="18"/>
      <c r="N39" s="18"/>
      <c r="O39" s="18"/>
      <c r="P39" s="18"/>
      <c r="Q39" s="18"/>
      <c r="R39" s="18"/>
    </row>
    <row r="40" spans="1:28" s="4" customFormat="1" ht="18.75" x14ac:dyDescent="0.3">
      <c r="A40" s="15" t="s">
        <v>33</v>
      </c>
      <c r="B40" s="6"/>
      <c r="C40" s="31"/>
      <c r="D40" s="18"/>
      <c r="E40" s="18"/>
      <c r="F40" s="53" t="s">
        <v>59</v>
      </c>
      <c r="G40" s="54"/>
      <c r="H40" s="59">
        <f>D48+D61</f>
        <v>111841.77424392945</v>
      </c>
      <c r="I40" s="18"/>
      <c r="J40" s="18"/>
      <c r="K40" s="18"/>
      <c r="L40" s="18"/>
      <c r="M40" s="18"/>
      <c r="N40" s="18"/>
      <c r="O40" s="18"/>
      <c r="P40" s="18"/>
      <c r="Q40" s="18"/>
      <c r="R40" s="18"/>
    </row>
    <row r="41" spans="1:28" s="4" customFormat="1" x14ac:dyDescent="0.25">
      <c r="B41" s="6"/>
      <c r="C41" s="31"/>
    </row>
    <row r="42" spans="1:28" s="4" customFormat="1" x14ac:dyDescent="0.25">
      <c r="A42" s="4" t="s">
        <v>25</v>
      </c>
      <c r="B42" s="25"/>
      <c r="C42" s="29"/>
      <c r="D42" s="46">
        <v>7.4999999999999997E-2</v>
      </c>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s="4" customFormat="1" x14ac:dyDescent="0.25">
      <c r="A43" s="4" t="s">
        <v>26</v>
      </c>
      <c r="B43" s="25"/>
      <c r="C43" s="29"/>
      <c r="D43" s="24">
        <v>15</v>
      </c>
    </row>
    <row r="44" spans="1:28" s="4" customFormat="1" x14ac:dyDescent="0.25">
      <c r="A44" s="4" t="s">
        <v>27</v>
      </c>
      <c r="B44" s="25"/>
      <c r="C44" s="29"/>
      <c r="D44" s="58">
        <f>D36-D57*1.5-D37</f>
        <v>540000</v>
      </c>
      <c r="E44" s="18"/>
      <c r="F44" s="18"/>
      <c r="G44" s="18"/>
      <c r="H44" s="18"/>
      <c r="I44" s="18"/>
      <c r="J44" s="18"/>
      <c r="K44" s="18"/>
      <c r="L44" s="18"/>
      <c r="M44" s="18"/>
      <c r="N44" s="18"/>
      <c r="O44" s="18"/>
      <c r="P44" s="18"/>
      <c r="Q44" s="18"/>
      <c r="R44" s="18"/>
      <c r="S44" s="18"/>
      <c r="T44" s="18"/>
      <c r="U44" s="18"/>
      <c r="V44" s="18"/>
      <c r="W44" s="18"/>
      <c r="X44" s="18"/>
      <c r="Y44" s="18"/>
      <c r="Z44" s="18"/>
      <c r="AA44" s="18"/>
      <c r="AB44" s="18"/>
    </row>
    <row r="45" spans="1:28" s="4" customFormat="1" x14ac:dyDescent="0.25">
      <c r="A45" s="4" t="s">
        <v>35</v>
      </c>
      <c r="B45" s="25"/>
      <c r="C45" s="29"/>
      <c r="D45" s="22">
        <v>0</v>
      </c>
      <c r="E45" s="18"/>
      <c r="F45" s="18"/>
      <c r="G45" s="18"/>
      <c r="H45" s="18"/>
      <c r="I45" s="18"/>
      <c r="J45" s="18"/>
      <c r="K45" s="18"/>
      <c r="L45" s="18"/>
      <c r="M45" s="18"/>
      <c r="N45" s="18"/>
      <c r="O45" s="18"/>
      <c r="P45" s="18"/>
      <c r="Q45" s="18"/>
      <c r="R45" s="18"/>
      <c r="S45" s="18"/>
      <c r="T45" s="18"/>
      <c r="U45" s="18"/>
      <c r="V45" s="18"/>
      <c r="W45" s="18"/>
      <c r="X45" s="18"/>
      <c r="Y45" s="18"/>
      <c r="Z45" s="18"/>
      <c r="AA45" s="18"/>
      <c r="AB45" s="18"/>
    </row>
    <row r="46" spans="1:28" s="4" customFormat="1" x14ac:dyDescent="0.25">
      <c r="B46" s="6"/>
      <c r="C46" s="31"/>
      <c r="D46" s="32"/>
      <c r="E46" s="32"/>
      <c r="F46" s="32"/>
      <c r="G46" s="32"/>
      <c r="H46" s="32"/>
      <c r="I46" s="32"/>
      <c r="J46" s="32"/>
      <c r="K46" s="32"/>
      <c r="L46" s="32"/>
      <c r="M46" s="32"/>
      <c r="N46" s="32"/>
      <c r="O46" s="32"/>
      <c r="P46" s="32"/>
      <c r="Q46" s="32"/>
      <c r="R46" s="32"/>
      <c r="S46" s="32"/>
      <c r="T46" s="32"/>
      <c r="U46" s="32"/>
      <c r="V46" s="32"/>
      <c r="W46" s="32"/>
      <c r="X46" s="32"/>
      <c r="Y46" s="32"/>
      <c r="Z46" s="32"/>
      <c r="AA46" s="32"/>
      <c r="AB46" s="32"/>
    </row>
    <row r="47" spans="1:28" x14ac:dyDescent="0.25">
      <c r="A47" s="4" t="s">
        <v>28</v>
      </c>
      <c r="D47" s="2">
        <f>IF(D2&lt;=$D43,D44,"")</f>
        <v>540000</v>
      </c>
      <c r="E47" s="2">
        <f t="shared" ref="E47:AB47" si="24">IF(E2&lt;=$D43,D51,"")</f>
        <v>519324.8924227372</v>
      </c>
      <c r="F47" s="2">
        <f t="shared" si="24"/>
        <v>497099.15177717974</v>
      </c>
      <c r="G47" s="2">
        <f t="shared" si="24"/>
        <v>473206.48058320541</v>
      </c>
      <c r="H47" s="2">
        <f t="shared" si="24"/>
        <v>447521.85904968303</v>
      </c>
      <c r="I47" s="2">
        <f t="shared" si="24"/>
        <v>419910.89090114646</v>
      </c>
      <c r="J47" s="2">
        <f t="shared" si="24"/>
        <v>390229.10014146968</v>
      </c>
      <c r="K47" s="2">
        <f t="shared" si="24"/>
        <v>358321.17507481715</v>
      </c>
      <c r="L47" s="2">
        <f t="shared" si="24"/>
        <v>324020.15562816564</v>
      </c>
      <c r="M47" s="2">
        <f t="shared" si="24"/>
        <v>287146.55972301529</v>
      </c>
      <c r="N47" s="2">
        <f t="shared" si="24"/>
        <v>247507.44412497868</v>
      </c>
      <c r="O47" s="2">
        <f t="shared" si="24"/>
        <v>204895.3948570893</v>
      </c>
      <c r="P47" s="2">
        <f t="shared" si="24"/>
        <v>159087.4418941082</v>
      </c>
      <c r="Q47" s="2">
        <f t="shared" si="24"/>
        <v>109843.89245890353</v>
      </c>
      <c r="R47" s="2">
        <f t="shared" si="24"/>
        <v>56907.076816058514</v>
      </c>
      <c r="S47" s="2" t="str">
        <f t="shared" si="24"/>
        <v/>
      </c>
      <c r="T47" s="2" t="str">
        <f t="shared" si="24"/>
        <v/>
      </c>
      <c r="U47" s="2" t="str">
        <f t="shared" si="24"/>
        <v/>
      </c>
      <c r="V47" s="2" t="str">
        <f t="shared" si="24"/>
        <v/>
      </c>
      <c r="W47" s="2" t="str">
        <f t="shared" si="24"/>
        <v/>
      </c>
      <c r="X47" s="2" t="str">
        <f t="shared" si="24"/>
        <v/>
      </c>
      <c r="Y47" s="2" t="str">
        <f t="shared" si="24"/>
        <v/>
      </c>
      <c r="Z47" s="2" t="str">
        <f t="shared" si="24"/>
        <v/>
      </c>
      <c r="AA47" s="2" t="str">
        <f t="shared" si="24"/>
        <v/>
      </c>
      <c r="AB47" s="2" t="str">
        <f t="shared" si="24"/>
        <v/>
      </c>
    </row>
    <row r="48" spans="1:28" x14ac:dyDescent="0.25">
      <c r="A48" s="4" t="s">
        <v>29</v>
      </c>
      <c r="D48" s="19">
        <f t="shared" ref="D48:AB48" si="25">IF(D2&lt;=$D43,PMT($D42,$D43,-$D44,$D45),"")</f>
        <v>61175.107577262781</v>
      </c>
      <c r="E48" s="19">
        <f t="shared" si="25"/>
        <v>61175.107577262781</v>
      </c>
      <c r="F48" s="19">
        <f t="shared" si="25"/>
        <v>61175.107577262781</v>
      </c>
      <c r="G48" s="19">
        <f t="shared" si="25"/>
        <v>61175.107577262781</v>
      </c>
      <c r="H48" s="19">
        <f t="shared" si="25"/>
        <v>61175.107577262781</v>
      </c>
      <c r="I48" s="19">
        <f t="shared" si="25"/>
        <v>61175.107577262781</v>
      </c>
      <c r="J48" s="19">
        <f t="shared" si="25"/>
        <v>61175.107577262781</v>
      </c>
      <c r="K48" s="19">
        <f t="shared" si="25"/>
        <v>61175.107577262781</v>
      </c>
      <c r="L48" s="19">
        <f t="shared" si="25"/>
        <v>61175.107577262781</v>
      </c>
      <c r="M48" s="19">
        <f t="shared" si="25"/>
        <v>61175.107577262781</v>
      </c>
      <c r="N48" s="19">
        <f t="shared" si="25"/>
        <v>61175.107577262781</v>
      </c>
      <c r="O48" s="19">
        <f t="shared" si="25"/>
        <v>61175.107577262781</v>
      </c>
      <c r="P48" s="19">
        <f t="shared" si="25"/>
        <v>61175.107577262781</v>
      </c>
      <c r="Q48" s="19">
        <f t="shared" si="25"/>
        <v>61175.107577262781</v>
      </c>
      <c r="R48" s="19">
        <f t="shared" si="25"/>
        <v>61175.107577262781</v>
      </c>
      <c r="S48" s="19" t="str">
        <f t="shared" si="25"/>
        <v/>
      </c>
      <c r="T48" s="19" t="str">
        <f t="shared" si="25"/>
        <v/>
      </c>
      <c r="U48" s="19" t="str">
        <f t="shared" si="25"/>
        <v/>
      </c>
      <c r="V48" s="19" t="str">
        <f t="shared" si="25"/>
        <v/>
      </c>
      <c r="W48" s="19" t="str">
        <f t="shared" si="25"/>
        <v/>
      </c>
      <c r="X48" s="19" t="str">
        <f t="shared" si="25"/>
        <v/>
      </c>
      <c r="Y48" s="19" t="str">
        <f t="shared" si="25"/>
        <v/>
      </c>
      <c r="Z48" s="19" t="str">
        <f t="shared" si="25"/>
        <v/>
      </c>
      <c r="AA48" s="19" t="str">
        <f t="shared" si="25"/>
        <v/>
      </c>
      <c r="AB48" s="19" t="str">
        <f t="shared" si="25"/>
        <v/>
      </c>
    </row>
    <row r="49" spans="1:28" x14ac:dyDescent="0.25">
      <c r="A49" s="4" t="s">
        <v>31</v>
      </c>
      <c r="D49" s="2">
        <f t="shared" ref="D49:AB49" si="26">IF(D2&lt;=$D$43,D48-D50,"")</f>
        <v>20675.107577262781</v>
      </c>
      <c r="E49" s="2">
        <f t="shared" si="26"/>
        <v>22225.740645557489</v>
      </c>
      <c r="F49" s="2">
        <f t="shared" si="26"/>
        <v>23892.671193974304</v>
      </c>
      <c r="G49" s="2">
        <f t="shared" si="26"/>
        <v>25684.621533522375</v>
      </c>
      <c r="H49" s="2">
        <f t="shared" si="26"/>
        <v>27610.968148536558</v>
      </c>
      <c r="I49" s="2">
        <f t="shared" si="26"/>
        <v>29681.790759676798</v>
      </c>
      <c r="J49" s="2">
        <f t="shared" si="26"/>
        <v>31907.925066652555</v>
      </c>
      <c r="K49" s="2">
        <f t="shared" si="26"/>
        <v>34301.019446651495</v>
      </c>
      <c r="L49" s="2">
        <f t="shared" si="26"/>
        <v>36873.59590515036</v>
      </c>
      <c r="M49" s="2">
        <f t="shared" si="26"/>
        <v>39639.115598036631</v>
      </c>
      <c r="N49" s="2">
        <f t="shared" si="26"/>
        <v>42612.049267889379</v>
      </c>
      <c r="O49" s="2">
        <f t="shared" si="26"/>
        <v>45807.952962981086</v>
      </c>
      <c r="P49" s="2">
        <f t="shared" si="26"/>
        <v>49243.549435204666</v>
      </c>
      <c r="Q49" s="2">
        <f t="shared" si="26"/>
        <v>52936.815642845017</v>
      </c>
      <c r="R49" s="2">
        <f t="shared" si="26"/>
        <v>56907.07681605839</v>
      </c>
      <c r="S49" s="2" t="str">
        <f t="shared" si="26"/>
        <v/>
      </c>
      <c r="T49" s="2" t="str">
        <f t="shared" si="26"/>
        <v/>
      </c>
      <c r="U49" s="2" t="str">
        <f t="shared" si="26"/>
        <v/>
      </c>
      <c r="V49" s="2" t="str">
        <f t="shared" si="26"/>
        <v/>
      </c>
      <c r="W49" s="2" t="str">
        <f t="shared" si="26"/>
        <v/>
      </c>
      <c r="X49" s="2" t="str">
        <f t="shared" si="26"/>
        <v/>
      </c>
      <c r="Y49" s="2" t="str">
        <f t="shared" si="26"/>
        <v/>
      </c>
      <c r="Z49" s="2" t="str">
        <f t="shared" si="26"/>
        <v/>
      </c>
      <c r="AA49" s="2" t="str">
        <f t="shared" si="26"/>
        <v/>
      </c>
      <c r="AB49" s="2" t="str">
        <f t="shared" si="26"/>
        <v/>
      </c>
    </row>
    <row r="50" spans="1:28" x14ac:dyDescent="0.25">
      <c r="A50" s="4" t="s">
        <v>30</v>
      </c>
      <c r="D50" s="2">
        <f t="shared" ref="D50:AB50" si="27">IF(D2&lt;=$D43,D47*$D42,"")</f>
        <v>40500</v>
      </c>
      <c r="E50" s="2">
        <f t="shared" si="27"/>
        <v>38949.366931705292</v>
      </c>
      <c r="F50" s="2">
        <f t="shared" si="27"/>
        <v>37282.436383288477</v>
      </c>
      <c r="G50" s="2">
        <f t="shared" si="27"/>
        <v>35490.486043740406</v>
      </c>
      <c r="H50" s="2">
        <f t="shared" si="27"/>
        <v>33564.139428726223</v>
      </c>
      <c r="I50" s="2">
        <f t="shared" si="27"/>
        <v>31493.316817585983</v>
      </c>
      <c r="J50" s="2">
        <f t="shared" si="27"/>
        <v>29267.182510610226</v>
      </c>
      <c r="K50" s="2">
        <f t="shared" si="27"/>
        <v>26874.088130611286</v>
      </c>
      <c r="L50" s="2">
        <f t="shared" si="27"/>
        <v>24301.511672112421</v>
      </c>
      <c r="M50" s="2">
        <f t="shared" si="27"/>
        <v>21535.991979226146</v>
      </c>
      <c r="N50" s="2">
        <f t="shared" si="27"/>
        <v>18563.058309373399</v>
      </c>
      <c r="O50" s="2">
        <f t="shared" si="27"/>
        <v>15367.154614281697</v>
      </c>
      <c r="P50" s="2">
        <f t="shared" si="27"/>
        <v>11931.558142058115</v>
      </c>
      <c r="Q50" s="2">
        <f t="shared" si="27"/>
        <v>8238.2919344177644</v>
      </c>
      <c r="R50" s="2">
        <f t="shared" si="27"/>
        <v>4268.030761204388</v>
      </c>
      <c r="S50" s="2" t="str">
        <f t="shared" si="27"/>
        <v/>
      </c>
      <c r="T50" s="2" t="str">
        <f t="shared" si="27"/>
        <v/>
      </c>
      <c r="U50" s="2" t="str">
        <f t="shared" si="27"/>
        <v/>
      </c>
      <c r="V50" s="2" t="str">
        <f t="shared" si="27"/>
        <v/>
      </c>
      <c r="W50" s="2" t="str">
        <f t="shared" si="27"/>
        <v/>
      </c>
      <c r="X50" s="2" t="str">
        <f t="shared" si="27"/>
        <v/>
      </c>
      <c r="Y50" s="2" t="str">
        <f t="shared" si="27"/>
        <v/>
      </c>
      <c r="Z50" s="2" t="str">
        <f t="shared" si="27"/>
        <v/>
      </c>
      <c r="AA50" s="2" t="str">
        <f t="shared" si="27"/>
        <v/>
      </c>
      <c r="AB50" s="2" t="str">
        <f t="shared" si="27"/>
        <v/>
      </c>
    </row>
    <row r="51" spans="1:28" x14ac:dyDescent="0.25">
      <c r="A51" s="4" t="s">
        <v>32</v>
      </c>
      <c r="D51" s="2">
        <f t="shared" ref="D51:AB51" si="28">IF(D2&lt;=$D43,D47-D49,"")</f>
        <v>519324.8924227372</v>
      </c>
      <c r="E51" s="2">
        <f t="shared" si="28"/>
        <v>497099.15177717974</v>
      </c>
      <c r="F51" s="2">
        <f t="shared" si="28"/>
        <v>473206.48058320541</v>
      </c>
      <c r="G51" s="2">
        <f t="shared" si="28"/>
        <v>447521.85904968303</v>
      </c>
      <c r="H51" s="2">
        <f t="shared" si="28"/>
        <v>419910.89090114646</v>
      </c>
      <c r="I51" s="2">
        <f t="shared" si="28"/>
        <v>390229.10014146968</v>
      </c>
      <c r="J51" s="2">
        <f t="shared" si="28"/>
        <v>358321.17507481715</v>
      </c>
      <c r="K51" s="2">
        <f t="shared" si="28"/>
        <v>324020.15562816564</v>
      </c>
      <c r="L51" s="2">
        <f t="shared" si="28"/>
        <v>287146.55972301529</v>
      </c>
      <c r="M51" s="2">
        <f t="shared" si="28"/>
        <v>247507.44412497868</v>
      </c>
      <c r="N51" s="2">
        <f t="shared" si="28"/>
        <v>204895.3948570893</v>
      </c>
      <c r="O51" s="2">
        <f t="shared" si="28"/>
        <v>159087.4418941082</v>
      </c>
      <c r="P51" s="2">
        <f t="shared" si="28"/>
        <v>109843.89245890353</v>
      </c>
      <c r="Q51" s="2">
        <f t="shared" si="28"/>
        <v>56907.076816058514</v>
      </c>
      <c r="R51" s="2">
        <f t="shared" si="28"/>
        <v>1.2369127944111824E-10</v>
      </c>
      <c r="S51" s="2" t="str">
        <f t="shared" si="28"/>
        <v/>
      </c>
      <c r="T51" s="2" t="str">
        <f t="shared" si="28"/>
        <v/>
      </c>
      <c r="U51" s="2" t="str">
        <f t="shared" si="28"/>
        <v/>
      </c>
      <c r="V51" s="2" t="str">
        <f t="shared" si="28"/>
        <v/>
      </c>
      <c r="W51" s="2" t="str">
        <f t="shared" si="28"/>
        <v/>
      </c>
      <c r="X51" s="2" t="str">
        <f t="shared" si="28"/>
        <v/>
      </c>
      <c r="Y51" s="2" t="str">
        <f t="shared" si="28"/>
        <v/>
      </c>
      <c r="Z51" s="2" t="str">
        <f t="shared" si="28"/>
        <v/>
      </c>
      <c r="AA51" s="2" t="str">
        <f t="shared" si="28"/>
        <v/>
      </c>
      <c r="AB51" s="2" t="str">
        <f t="shared" si="28"/>
        <v/>
      </c>
    </row>
    <row r="52" spans="1:28" s="4" customFormat="1" x14ac:dyDescent="0.25">
      <c r="B52" s="6"/>
      <c r="C52" s="31"/>
    </row>
    <row r="53" spans="1:28" s="4" customFormat="1" ht="18.75" x14ac:dyDescent="0.3">
      <c r="A53" s="15" t="s">
        <v>34</v>
      </c>
      <c r="B53" s="6"/>
      <c r="C53" s="31"/>
    </row>
    <row r="54" spans="1:28" s="4" customFormat="1" x14ac:dyDescent="0.25">
      <c r="B54" s="6"/>
      <c r="C54" s="31"/>
    </row>
    <row r="55" spans="1:28" s="4" customFormat="1" x14ac:dyDescent="0.25">
      <c r="A55" s="4" t="s">
        <v>25</v>
      </c>
      <c r="B55" s="25"/>
      <c r="C55" s="29"/>
      <c r="D55" s="20">
        <v>0</v>
      </c>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s="4" customFormat="1" x14ac:dyDescent="0.25">
      <c r="A56" s="4" t="s">
        <v>26</v>
      </c>
      <c r="B56" s="25"/>
      <c r="C56" s="29"/>
      <c r="D56" s="24">
        <v>15</v>
      </c>
    </row>
    <row r="57" spans="1:28" s="4" customFormat="1" x14ac:dyDescent="0.25">
      <c r="A57" s="4" t="s">
        <v>27</v>
      </c>
      <c r="B57" s="25"/>
      <c r="C57" s="29"/>
      <c r="D57" s="58">
        <f>MIN(D38,D36)*0.4</f>
        <v>760000</v>
      </c>
      <c r="E57" s="18"/>
      <c r="F57" s="18"/>
      <c r="G57" s="18"/>
      <c r="H57" s="18"/>
      <c r="I57" s="18"/>
      <c r="J57" s="18"/>
      <c r="K57" s="18"/>
      <c r="L57" s="18"/>
      <c r="M57" s="18"/>
      <c r="N57" s="18"/>
      <c r="O57" s="18"/>
      <c r="P57" s="18"/>
      <c r="Q57" s="18"/>
      <c r="R57" s="18"/>
      <c r="S57" s="18"/>
      <c r="T57" s="18"/>
      <c r="U57" s="18"/>
      <c r="V57" s="18"/>
      <c r="W57" s="18"/>
      <c r="X57" s="18"/>
      <c r="Y57" s="18"/>
      <c r="Z57" s="18"/>
      <c r="AA57" s="18"/>
      <c r="AB57" s="18"/>
    </row>
    <row r="58" spans="1:28" s="4" customFormat="1" x14ac:dyDescent="0.25">
      <c r="A58" s="4" t="s">
        <v>35</v>
      </c>
      <c r="B58" s="25"/>
      <c r="C58" s="29"/>
      <c r="D58" s="22">
        <v>0</v>
      </c>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s="4" customFormat="1" x14ac:dyDescent="0.25">
      <c r="B59" s="6"/>
      <c r="C59" s="31"/>
      <c r="D59" s="32"/>
      <c r="E59" s="32"/>
      <c r="F59" s="32"/>
      <c r="G59" s="32"/>
      <c r="H59" s="32"/>
      <c r="I59" s="32"/>
      <c r="J59" s="32"/>
      <c r="K59" s="32"/>
      <c r="L59" s="32"/>
      <c r="M59" s="32"/>
      <c r="N59" s="32"/>
      <c r="O59" s="32"/>
      <c r="P59" s="32"/>
      <c r="Q59" s="32"/>
      <c r="R59" s="32"/>
      <c r="S59" s="32"/>
      <c r="T59" s="32"/>
      <c r="U59" s="32"/>
      <c r="V59" s="32"/>
      <c r="W59" s="32"/>
      <c r="X59" s="32"/>
      <c r="Y59" s="32"/>
      <c r="Z59" s="32"/>
      <c r="AA59" s="32"/>
      <c r="AB59" s="32"/>
    </row>
    <row r="60" spans="1:28" x14ac:dyDescent="0.25">
      <c r="A60" s="4" t="s">
        <v>28</v>
      </c>
      <c r="D60" s="2">
        <f>IF(D2&lt;=$D56,D57,"")</f>
        <v>760000</v>
      </c>
      <c r="E60" s="2">
        <f t="shared" ref="E60:AB60" si="29">IF(E2&lt;=$D56,D64,"")</f>
        <v>709333.33333333337</v>
      </c>
      <c r="F60" s="2">
        <f t="shared" si="29"/>
        <v>658666.66666666674</v>
      </c>
      <c r="G60" s="2">
        <f t="shared" si="29"/>
        <v>608000.00000000012</v>
      </c>
      <c r="H60" s="2">
        <f t="shared" si="29"/>
        <v>557333.33333333349</v>
      </c>
      <c r="I60" s="2">
        <f t="shared" si="29"/>
        <v>506666.6666666668</v>
      </c>
      <c r="J60" s="2">
        <f t="shared" si="29"/>
        <v>456000.00000000012</v>
      </c>
      <c r="K60" s="2">
        <f t="shared" si="29"/>
        <v>405333.33333333343</v>
      </c>
      <c r="L60" s="2">
        <f t="shared" si="29"/>
        <v>354666.66666666674</v>
      </c>
      <c r="M60" s="2">
        <f t="shared" si="29"/>
        <v>304000.00000000006</v>
      </c>
      <c r="N60" s="2">
        <f t="shared" si="29"/>
        <v>253333.3333333334</v>
      </c>
      <c r="O60" s="2">
        <f t="shared" si="29"/>
        <v>202666.66666666674</v>
      </c>
      <c r="P60" s="2">
        <f t="shared" si="29"/>
        <v>152000.00000000009</v>
      </c>
      <c r="Q60" s="2">
        <f t="shared" si="29"/>
        <v>101333.33333333343</v>
      </c>
      <c r="R60" s="2">
        <f t="shared" si="29"/>
        <v>50666.666666666766</v>
      </c>
      <c r="S60" s="2" t="str">
        <f t="shared" si="29"/>
        <v/>
      </c>
      <c r="T60" s="2" t="str">
        <f t="shared" si="29"/>
        <v/>
      </c>
      <c r="U60" s="2" t="str">
        <f t="shared" si="29"/>
        <v/>
      </c>
      <c r="V60" s="2" t="str">
        <f t="shared" si="29"/>
        <v/>
      </c>
      <c r="W60" s="2" t="str">
        <f t="shared" si="29"/>
        <v/>
      </c>
      <c r="X60" s="2" t="str">
        <f t="shared" si="29"/>
        <v/>
      </c>
      <c r="Y60" s="2" t="str">
        <f t="shared" si="29"/>
        <v/>
      </c>
      <c r="Z60" s="2" t="str">
        <f t="shared" si="29"/>
        <v/>
      </c>
      <c r="AA60" s="2" t="str">
        <f t="shared" si="29"/>
        <v/>
      </c>
      <c r="AB60" s="2" t="str">
        <f t="shared" si="29"/>
        <v/>
      </c>
    </row>
    <row r="61" spans="1:28" x14ac:dyDescent="0.25">
      <c r="A61" s="4" t="s">
        <v>29</v>
      </c>
      <c r="D61" s="2">
        <f t="shared" ref="D61:AB61" si="30">IF(D2&lt;=$D56,PMT($D55,$D56,-$D57,$D58),"")</f>
        <v>50666.666666666664</v>
      </c>
      <c r="E61" s="2">
        <f t="shared" si="30"/>
        <v>50666.666666666664</v>
      </c>
      <c r="F61" s="2">
        <f t="shared" si="30"/>
        <v>50666.666666666664</v>
      </c>
      <c r="G61" s="2">
        <f t="shared" si="30"/>
        <v>50666.666666666664</v>
      </c>
      <c r="H61" s="2">
        <f t="shared" si="30"/>
        <v>50666.666666666664</v>
      </c>
      <c r="I61" s="2">
        <f t="shared" si="30"/>
        <v>50666.666666666664</v>
      </c>
      <c r="J61" s="2">
        <f t="shared" si="30"/>
        <v>50666.666666666664</v>
      </c>
      <c r="K61" s="2">
        <f t="shared" si="30"/>
        <v>50666.666666666664</v>
      </c>
      <c r="L61" s="2">
        <f t="shared" si="30"/>
        <v>50666.666666666664</v>
      </c>
      <c r="M61" s="2">
        <f t="shared" si="30"/>
        <v>50666.666666666664</v>
      </c>
      <c r="N61" s="2">
        <f t="shared" si="30"/>
        <v>50666.666666666664</v>
      </c>
      <c r="O61" s="2">
        <f t="shared" si="30"/>
        <v>50666.666666666664</v>
      </c>
      <c r="P61" s="2">
        <f t="shared" si="30"/>
        <v>50666.666666666664</v>
      </c>
      <c r="Q61" s="2">
        <f t="shared" si="30"/>
        <v>50666.666666666664</v>
      </c>
      <c r="R61" s="2">
        <f t="shared" si="30"/>
        <v>50666.666666666664</v>
      </c>
      <c r="S61" s="2" t="str">
        <f t="shared" si="30"/>
        <v/>
      </c>
      <c r="T61" s="2" t="str">
        <f t="shared" si="30"/>
        <v/>
      </c>
      <c r="U61" s="2" t="str">
        <f t="shared" si="30"/>
        <v/>
      </c>
      <c r="V61" s="2" t="str">
        <f t="shared" si="30"/>
        <v/>
      </c>
      <c r="W61" s="2" t="str">
        <f t="shared" si="30"/>
        <v/>
      </c>
      <c r="X61" s="2" t="str">
        <f t="shared" si="30"/>
        <v/>
      </c>
      <c r="Y61" s="2" t="str">
        <f t="shared" si="30"/>
        <v/>
      </c>
      <c r="Z61" s="2" t="str">
        <f t="shared" si="30"/>
        <v/>
      </c>
      <c r="AA61" s="2" t="str">
        <f t="shared" si="30"/>
        <v/>
      </c>
      <c r="AB61" s="2" t="str">
        <f t="shared" si="30"/>
        <v/>
      </c>
    </row>
    <row r="62" spans="1:28" x14ac:dyDescent="0.25">
      <c r="A62" s="4" t="s">
        <v>31</v>
      </c>
      <c r="D62" s="2">
        <f t="shared" ref="D62:AB62" si="31">IF(D2&lt;=$D56,D61-D63,"")</f>
        <v>50666.666666666664</v>
      </c>
      <c r="E62" s="2">
        <f t="shared" si="31"/>
        <v>50666.666666666664</v>
      </c>
      <c r="F62" s="2">
        <f t="shared" si="31"/>
        <v>50666.666666666664</v>
      </c>
      <c r="G62" s="2">
        <f t="shared" si="31"/>
        <v>50666.666666666664</v>
      </c>
      <c r="H62" s="2">
        <f t="shared" si="31"/>
        <v>50666.666666666664</v>
      </c>
      <c r="I62" s="2">
        <f t="shared" si="31"/>
        <v>50666.666666666664</v>
      </c>
      <c r="J62" s="2">
        <f t="shared" si="31"/>
        <v>50666.666666666664</v>
      </c>
      <c r="K62" s="2">
        <f t="shared" si="31"/>
        <v>50666.666666666664</v>
      </c>
      <c r="L62" s="2">
        <f t="shared" si="31"/>
        <v>50666.666666666664</v>
      </c>
      <c r="M62" s="2">
        <f t="shared" si="31"/>
        <v>50666.666666666664</v>
      </c>
      <c r="N62" s="2">
        <f t="shared" si="31"/>
        <v>50666.666666666664</v>
      </c>
      <c r="O62" s="2">
        <f t="shared" si="31"/>
        <v>50666.666666666664</v>
      </c>
      <c r="P62" s="2">
        <f t="shared" si="31"/>
        <v>50666.666666666664</v>
      </c>
      <c r="Q62" s="2">
        <f t="shared" si="31"/>
        <v>50666.666666666664</v>
      </c>
      <c r="R62" s="2">
        <f t="shared" si="31"/>
        <v>50666.666666666664</v>
      </c>
      <c r="S62" s="2" t="str">
        <f t="shared" si="31"/>
        <v/>
      </c>
      <c r="T62" s="2" t="str">
        <f t="shared" si="31"/>
        <v/>
      </c>
      <c r="U62" s="2" t="str">
        <f t="shared" si="31"/>
        <v/>
      </c>
      <c r="V62" s="2" t="str">
        <f t="shared" si="31"/>
        <v/>
      </c>
      <c r="W62" s="2" t="str">
        <f t="shared" si="31"/>
        <v/>
      </c>
      <c r="X62" s="2" t="str">
        <f t="shared" si="31"/>
        <v/>
      </c>
      <c r="Y62" s="2" t="str">
        <f t="shared" si="31"/>
        <v/>
      </c>
      <c r="Z62" s="2" t="str">
        <f t="shared" si="31"/>
        <v/>
      </c>
      <c r="AA62" s="2" t="str">
        <f t="shared" si="31"/>
        <v/>
      </c>
      <c r="AB62" s="2" t="str">
        <f t="shared" si="31"/>
        <v/>
      </c>
    </row>
    <row r="63" spans="1:28" x14ac:dyDescent="0.25">
      <c r="A63" s="4" t="s">
        <v>30</v>
      </c>
      <c r="D63" s="2">
        <f t="shared" ref="D63:AB63" si="32">IF(D2&lt;=$D56,D60*$D55,"")</f>
        <v>0</v>
      </c>
      <c r="E63" s="2">
        <f t="shared" si="32"/>
        <v>0</v>
      </c>
      <c r="F63" s="2">
        <f t="shared" si="32"/>
        <v>0</v>
      </c>
      <c r="G63" s="2">
        <f t="shared" si="32"/>
        <v>0</v>
      </c>
      <c r="H63" s="2">
        <f t="shared" si="32"/>
        <v>0</v>
      </c>
      <c r="I63" s="2">
        <f t="shared" si="32"/>
        <v>0</v>
      </c>
      <c r="J63" s="2">
        <f t="shared" si="32"/>
        <v>0</v>
      </c>
      <c r="K63" s="2">
        <f t="shared" si="32"/>
        <v>0</v>
      </c>
      <c r="L63" s="2">
        <f t="shared" si="32"/>
        <v>0</v>
      </c>
      <c r="M63" s="2">
        <f t="shared" si="32"/>
        <v>0</v>
      </c>
      <c r="N63" s="2">
        <f t="shared" si="32"/>
        <v>0</v>
      </c>
      <c r="O63" s="2">
        <f t="shared" si="32"/>
        <v>0</v>
      </c>
      <c r="P63" s="2">
        <f t="shared" si="32"/>
        <v>0</v>
      </c>
      <c r="Q63" s="2">
        <f t="shared" si="32"/>
        <v>0</v>
      </c>
      <c r="R63" s="2">
        <f t="shared" si="32"/>
        <v>0</v>
      </c>
      <c r="S63" s="2" t="str">
        <f t="shared" si="32"/>
        <v/>
      </c>
      <c r="T63" s="2" t="str">
        <f t="shared" si="32"/>
        <v/>
      </c>
      <c r="U63" s="2" t="str">
        <f t="shared" si="32"/>
        <v/>
      </c>
      <c r="V63" s="2" t="str">
        <f t="shared" si="32"/>
        <v/>
      </c>
      <c r="W63" s="2" t="str">
        <f t="shared" si="32"/>
        <v/>
      </c>
      <c r="X63" s="2" t="str">
        <f t="shared" si="32"/>
        <v/>
      </c>
      <c r="Y63" s="2" t="str">
        <f t="shared" si="32"/>
        <v/>
      </c>
      <c r="Z63" s="2" t="str">
        <f t="shared" si="32"/>
        <v/>
      </c>
      <c r="AA63" s="2" t="str">
        <f t="shared" si="32"/>
        <v/>
      </c>
      <c r="AB63" s="2" t="str">
        <f t="shared" si="32"/>
        <v/>
      </c>
    </row>
    <row r="64" spans="1:28" x14ac:dyDescent="0.25">
      <c r="A64" s="4" t="s">
        <v>32</v>
      </c>
      <c r="D64" s="2">
        <f t="shared" ref="D64:AB64" si="33">IF(D2&lt;=$D56,D60-D62,"")</f>
        <v>709333.33333333337</v>
      </c>
      <c r="E64" s="2">
        <f t="shared" si="33"/>
        <v>658666.66666666674</v>
      </c>
      <c r="F64" s="2">
        <f t="shared" si="33"/>
        <v>608000.00000000012</v>
      </c>
      <c r="G64" s="2">
        <f t="shared" si="33"/>
        <v>557333.33333333349</v>
      </c>
      <c r="H64" s="2">
        <f t="shared" si="33"/>
        <v>506666.6666666668</v>
      </c>
      <c r="I64" s="2">
        <f t="shared" si="33"/>
        <v>456000.00000000012</v>
      </c>
      <c r="J64" s="2">
        <f t="shared" si="33"/>
        <v>405333.33333333343</v>
      </c>
      <c r="K64" s="2">
        <f t="shared" si="33"/>
        <v>354666.66666666674</v>
      </c>
      <c r="L64" s="2">
        <f t="shared" si="33"/>
        <v>304000.00000000006</v>
      </c>
      <c r="M64" s="2">
        <f t="shared" si="33"/>
        <v>253333.3333333334</v>
      </c>
      <c r="N64" s="2">
        <f t="shared" si="33"/>
        <v>202666.66666666674</v>
      </c>
      <c r="O64" s="2">
        <f t="shared" si="33"/>
        <v>152000.00000000009</v>
      </c>
      <c r="P64" s="2">
        <f t="shared" si="33"/>
        <v>101333.33333333343</v>
      </c>
      <c r="Q64" s="2">
        <f t="shared" si="33"/>
        <v>50666.666666666766</v>
      </c>
      <c r="R64" s="2">
        <f t="shared" si="33"/>
        <v>1.0186340659856796E-10</v>
      </c>
      <c r="S64" s="2" t="str">
        <f t="shared" si="33"/>
        <v/>
      </c>
      <c r="T64" s="2" t="str">
        <f t="shared" si="33"/>
        <v/>
      </c>
      <c r="U64" s="2" t="str">
        <f t="shared" si="33"/>
        <v/>
      </c>
      <c r="V64" s="2" t="str">
        <f t="shared" si="33"/>
        <v/>
      </c>
      <c r="W64" s="2" t="str">
        <f t="shared" si="33"/>
        <v/>
      </c>
      <c r="X64" s="2" t="str">
        <f t="shared" si="33"/>
        <v/>
      </c>
      <c r="Y64" s="2" t="str">
        <f t="shared" si="33"/>
        <v/>
      </c>
      <c r="Z64" s="2" t="str">
        <f t="shared" si="33"/>
        <v/>
      </c>
      <c r="AA64" s="2" t="str">
        <f t="shared" si="33"/>
        <v/>
      </c>
      <c r="AB64" s="2" t="str">
        <f t="shared" si="33"/>
        <v/>
      </c>
    </row>
    <row r="65" spans="1:28" s="4" customFormat="1" x14ac:dyDescent="0.25">
      <c r="B65" s="6"/>
      <c r="C65" s="31"/>
      <c r="D65" s="36"/>
      <c r="E65" s="36"/>
      <c r="F65" s="36"/>
      <c r="G65" s="36"/>
      <c r="H65" s="36"/>
      <c r="I65" s="36"/>
      <c r="J65" s="36"/>
      <c r="K65" s="36"/>
      <c r="L65" s="36"/>
      <c r="M65" s="36"/>
      <c r="N65" s="36"/>
      <c r="O65" s="36"/>
      <c r="P65" s="36"/>
      <c r="Q65" s="36"/>
      <c r="R65" s="36"/>
      <c r="S65" s="36"/>
      <c r="T65" s="36"/>
      <c r="U65" s="36"/>
      <c r="V65" s="36"/>
      <c r="W65" s="36"/>
      <c r="X65" s="36"/>
      <c r="Y65" s="36"/>
      <c r="Z65" s="36"/>
      <c r="AA65" s="36"/>
      <c r="AB65" s="36"/>
    </row>
    <row r="66" spans="1:28" x14ac:dyDescent="0.25">
      <c r="A66" s="4" t="s">
        <v>36</v>
      </c>
      <c r="D66" s="2">
        <f t="shared" ref="D66:AB66" si="34">D32</f>
        <v>168417.73109243697</v>
      </c>
      <c r="E66" s="2">
        <f t="shared" si="34"/>
        <v>166634.53109243698</v>
      </c>
      <c r="F66" s="2">
        <f t="shared" si="34"/>
        <v>173628.22164705885</v>
      </c>
      <c r="G66" s="2">
        <f t="shared" si="34"/>
        <v>171736.42476705887</v>
      </c>
      <c r="H66" s="2">
        <f t="shared" si="34"/>
        <v>180434.77986301179</v>
      </c>
      <c r="I66" s="2">
        <f t="shared" si="34"/>
        <v>178427.77255301975</v>
      </c>
      <c r="J66" s="2">
        <f t="shared" si="34"/>
        <v>186096.05620019863</v>
      </c>
      <c r="K66" s="2">
        <f t="shared" si="34"/>
        <v>183966.8221450281</v>
      </c>
      <c r="L66" s="2">
        <f t="shared" si="34"/>
        <v>193508.48730349663</v>
      </c>
      <c r="M66" s="2">
        <f t="shared" si="34"/>
        <v>191249.58289436623</v>
      </c>
      <c r="N66" s="2">
        <f t="shared" si="34"/>
        <v>199656.30140002072</v>
      </c>
      <c r="O66" s="2">
        <f t="shared" si="34"/>
        <v>197259.82971237428</v>
      </c>
      <c r="P66" s="2">
        <f t="shared" si="34"/>
        <v>207725.27342351028</v>
      </c>
      <c r="Q66" s="2">
        <f t="shared" si="34"/>
        <v>205182.85661008616</v>
      </c>
      <c r="R66" s="2">
        <f t="shared" si="34"/>
        <v>214397.72981914168</v>
      </c>
      <c r="S66" s="2">
        <f t="shared" si="34"/>
        <v>211700.47982178</v>
      </c>
      <c r="T66" s="2">
        <f t="shared" si="34"/>
        <v>223177.67797772403</v>
      </c>
      <c r="U66" s="2">
        <f t="shared" si="34"/>
        <v>220316.16545552306</v>
      </c>
      <c r="V66" s="2">
        <f t="shared" si="34"/>
        <v>230415.31024354388</v>
      </c>
      <c r="W66" s="2">
        <f t="shared" si="34"/>
        <v>227379.53160874089</v>
      </c>
      <c r="X66" s="2">
        <f t="shared" si="34"/>
        <v>239964.64493507601</v>
      </c>
      <c r="Y66" s="2">
        <f t="shared" si="34"/>
        <v>236743.98738141346</v>
      </c>
      <c r="Z66" s="2">
        <f t="shared" si="34"/>
        <v>247810.47931233249</v>
      </c>
      <c r="AA66" s="2">
        <f t="shared" si="34"/>
        <v>244393.68371365196</v>
      </c>
      <c r="AB66" s="2">
        <f t="shared" si="34"/>
        <v>258191.79316876177</v>
      </c>
    </row>
    <row r="67" spans="1:28" ht="15.75" thickBot="1" x14ac:dyDescent="0.3">
      <c r="A67" s="4" t="s">
        <v>37</v>
      </c>
      <c r="D67" s="2">
        <f>IF(D61="",0,D61)+IF(D48="",0,D48)</f>
        <v>111841.77424392945</v>
      </c>
      <c r="E67" s="2">
        <f t="shared" ref="E67:AB67" si="35">IF(E61="",0,E61)+IF(E48="",0,E48)</f>
        <v>111841.77424392945</v>
      </c>
      <c r="F67" s="2">
        <f t="shared" si="35"/>
        <v>111841.77424392945</v>
      </c>
      <c r="G67" s="2">
        <f t="shared" si="35"/>
        <v>111841.77424392945</v>
      </c>
      <c r="H67" s="2">
        <f t="shared" si="35"/>
        <v>111841.77424392945</v>
      </c>
      <c r="I67" s="2">
        <f t="shared" si="35"/>
        <v>111841.77424392945</v>
      </c>
      <c r="J67" s="2">
        <f t="shared" si="35"/>
        <v>111841.77424392945</v>
      </c>
      <c r="K67" s="2">
        <f t="shared" si="35"/>
        <v>111841.77424392945</v>
      </c>
      <c r="L67" s="2">
        <f t="shared" si="35"/>
        <v>111841.77424392945</v>
      </c>
      <c r="M67" s="2">
        <f t="shared" si="35"/>
        <v>111841.77424392945</v>
      </c>
      <c r="N67" s="2">
        <f t="shared" si="35"/>
        <v>111841.77424392945</v>
      </c>
      <c r="O67" s="2">
        <f t="shared" si="35"/>
        <v>111841.77424392945</v>
      </c>
      <c r="P67" s="2">
        <f t="shared" si="35"/>
        <v>111841.77424392945</v>
      </c>
      <c r="Q67" s="2">
        <f t="shared" si="35"/>
        <v>111841.77424392945</v>
      </c>
      <c r="R67" s="2">
        <f t="shared" si="35"/>
        <v>111841.77424392945</v>
      </c>
      <c r="S67" s="2">
        <f t="shared" si="35"/>
        <v>0</v>
      </c>
      <c r="T67" s="2">
        <f t="shared" si="35"/>
        <v>0</v>
      </c>
      <c r="U67" s="2">
        <f t="shared" si="35"/>
        <v>0</v>
      </c>
      <c r="V67" s="2">
        <f t="shared" si="35"/>
        <v>0</v>
      </c>
      <c r="W67" s="2">
        <f t="shared" si="35"/>
        <v>0</v>
      </c>
      <c r="X67" s="2">
        <f t="shared" si="35"/>
        <v>0</v>
      </c>
      <c r="Y67" s="2">
        <f t="shared" si="35"/>
        <v>0</v>
      </c>
      <c r="Z67" s="2">
        <f t="shared" si="35"/>
        <v>0</v>
      </c>
      <c r="AA67" s="2">
        <f t="shared" si="35"/>
        <v>0</v>
      </c>
      <c r="AB67" s="2">
        <f t="shared" si="35"/>
        <v>0</v>
      </c>
    </row>
    <row r="68" spans="1:28" s="17" customFormat="1" ht="16.5" thickTop="1" x14ac:dyDescent="0.25">
      <c r="A68" s="14" t="s">
        <v>38</v>
      </c>
      <c r="B68" s="33"/>
      <c r="C68" s="34"/>
      <c r="D68" s="35">
        <f>D66-D67</f>
        <v>56575.956848507514</v>
      </c>
      <c r="E68" s="35">
        <f t="shared" ref="E68:AB68" si="36">E66-E67</f>
        <v>54792.756848507532</v>
      </c>
      <c r="F68" s="35">
        <f t="shared" si="36"/>
        <v>61786.447403129394</v>
      </c>
      <c r="G68" s="35">
        <f t="shared" si="36"/>
        <v>59894.650523129414</v>
      </c>
      <c r="H68" s="35">
        <f t="shared" si="36"/>
        <v>68593.005619082338</v>
      </c>
      <c r="I68" s="35">
        <f t="shared" si="36"/>
        <v>66585.998309090297</v>
      </c>
      <c r="J68" s="35">
        <f t="shared" si="36"/>
        <v>74254.281956269173</v>
      </c>
      <c r="K68" s="35">
        <f t="shared" si="36"/>
        <v>72125.047901098646</v>
      </c>
      <c r="L68" s="35">
        <f t="shared" si="36"/>
        <v>81666.713059567177</v>
      </c>
      <c r="M68" s="35">
        <f t="shared" si="36"/>
        <v>79407.808650436782</v>
      </c>
      <c r="N68" s="35">
        <f t="shared" si="36"/>
        <v>87814.527156091266</v>
      </c>
      <c r="O68" s="35">
        <f t="shared" si="36"/>
        <v>85418.055468444829</v>
      </c>
      <c r="P68" s="35">
        <f t="shared" si="36"/>
        <v>95883.499179580831</v>
      </c>
      <c r="Q68" s="35">
        <f t="shared" si="36"/>
        <v>93341.082366156712</v>
      </c>
      <c r="R68" s="35">
        <f t="shared" si="36"/>
        <v>102555.95557521223</v>
      </c>
      <c r="S68" s="35">
        <f t="shared" si="36"/>
        <v>211700.47982178</v>
      </c>
      <c r="T68" s="35">
        <f t="shared" si="36"/>
        <v>223177.67797772403</v>
      </c>
      <c r="U68" s="35">
        <f t="shared" si="36"/>
        <v>220316.16545552306</v>
      </c>
      <c r="V68" s="35">
        <f t="shared" si="36"/>
        <v>230415.31024354388</v>
      </c>
      <c r="W68" s="35">
        <f t="shared" si="36"/>
        <v>227379.53160874089</v>
      </c>
      <c r="X68" s="35">
        <f t="shared" si="36"/>
        <v>239964.64493507601</v>
      </c>
      <c r="Y68" s="35">
        <f t="shared" si="36"/>
        <v>236743.98738141346</v>
      </c>
      <c r="Z68" s="35">
        <f t="shared" si="36"/>
        <v>247810.47931233249</v>
      </c>
      <c r="AA68" s="35">
        <f t="shared" si="36"/>
        <v>244393.68371365196</v>
      </c>
      <c r="AB68" s="35">
        <f t="shared" si="36"/>
        <v>258191.79316876177</v>
      </c>
    </row>
    <row r="69" spans="1:28" s="4" customFormat="1" x14ac:dyDescent="0.25">
      <c r="B69" s="6"/>
      <c r="C69" s="31"/>
    </row>
  </sheetData>
  <conditionalFormatting sqref="H37:H38">
    <cfRule type="colorScale" priority="1">
      <colorScale>
        <cfvo type="num" val="-75000"/>
        <cfvo type="num" val="-25000"/>
        <cfvo type="num" val="0"/>
        <color rgb="FFF8696B"/>
        <color rgb="FFFFEB84"/>
        <color rgb="FF63BE7B"/>
      </colorScale>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A1B9-C475-48E8-A08E-C7AC564EDBCC}">
  <dimension ref="A1:AB69"/>
  <sheetViews>
    <sheetView workbookViewId="0">
      <pane xSplit="1" ySplit="2" topLeftCell="B3" activePane="bottomRight" state="frozen"/>
      <selection pane="topRight" activeCell="B1" sqref="B1"/>
      <selection pane="bottomLeft" activeCell="A3" sqref="A3"/>
      <selection pane="bottomRight" activeCell="D36" sqref="D36"/>
    </sheetView>
  </sheetViews>
  <sheetFormatPr defaultColWidth="9.140625" defaultRowHeight="15" x14ac:dyDescent="0.25"/>
  <cols>
    <col min="1" max="1" width="37.42578125" style="4" bestFit="1" customWidth="1"/>
    <col min="2" max="2" width="5.5703125" style="25" customWidth="1"/>
    <col min="3" max="3" width="5.5703125" style="29" customWidth="1"/>
    <col min="4" max="28" width="12.5703125" bestFit="1" customWidth="1"/>
  </cols>
  <sheetData>
    <row r="1" spans="1:28" s="4" customFormat="1" x14ac:dyDescent="0.25">
      <c r="A1" s="8" t="s">
        <v>24</v>
      </c>
      <c r="B1" s="7" t="s">
        <v>45</v>
      </c>
      <c r="C1" s="27"/>
      <c r="D1" s="40">
        <v>2025</v>
      </c>
      <c r="E1" s="40">
        <f>D1+1</f>
        <v>2026</v>
      </c>
      <c r="F1" s="40">
        <f t="shared" ref="F1:U2" si="0">E1+1</f>
        <v>2027</v>
      </c>
      <c r="G1" s="40">
        <f t="shared" si="0"/>
        <v>2028</v>
      </c>
      <c r="H1" s="40">
        <f t="shared" si="0"/>
        <v>2029</v>
      </c>
      <c r="I1" s="40">
        <f t="shared" si="0"/>
        <v>2030</v>
      </c>
      <c r="J1" s="40">
        <f t="shared" si="0"/>
        <v>2031</v>
      </c>
      <c r="K1" s="40">
        <f t="shared" si="0"/>
        <v>2032</v>
      </c>
      <c r="L1" s="40">
        <f t="shared" si="0"/>
        <v>2033</v>
      </c>
      <c r="M1" s="40">
        <f t="shared" si="0"/>
        <v>2034</v>
      </c>
      <c r="N1" s="40">
        <f t="shared" si="0"/>
        <v>2035</v>
      </c>
      <c r="O1" s="40">
        <f t="shared" si="0"/>
        <v>2036</v>
      </c>
      <c r="P1" s="40">
        <f t="shared" si="0"/>
        <v>2037</v>
      </c>
      <c r="Q1" s="40">
        <f t="shared" si="0"/>
        <v>2038</v>
      </c>
      <c r="R1" s="40">
        <f t="shared" si="0"/>
        <v>2039</v>
      </c>
      <c r="S1" s="40">
        <f t="shared" si="0"/>
        <v>2040</v>
      </c>
      <c r="T1" s="40">
        <f t="shared" si="0"/>
        <v>2041</v>
      </c>
      <c r="U1" s="40">
        <f t="shared" si="0"/>
        <v>2042</v>
      </c>
      <c r="V1" s="40">
        <f t="shared" ref="V1:AB2" si="1">U1+1</f>
        <v>2043</v>
      </c>
      <c r="W1" s="40">
        <f t="shared" si="1"/>
        <v>2044</v>
      </c>
      <c r="X1" s="40">
        <f t="shared" si="1"/>
        <v>2045</v>
      </c>
      <c r="Y1" s="40">
        <f t="shared" si="1"/>
        <v>2046</v>
      </c>
      <c r="Z1" s="40">
        <f t="shared" si="1"/>
        <v>2047</v>
      </c>
      <c r="AA1" s="40">
        <f t="shared" si="1"/>
        <v>2048</v>
      </c>
      <c r="AB1" s="40">
        <f t="shared" si="1"/>
        <v>2049</v>
      </c>
    </row>
    <row r="2" spans="1:28" s="5" customFormat="1" ht="28.5" customHeight="1" x14ac:dyDescent="0.25">
      <c r="B2" s="5" t="s">
        <v>43</v>
      </c>
      <c r="C2" s="28" t="s">
        <v>44</v>
      </c>
      <c r="D2" s="39">
        <v>1</v>
      </c>
      <c r="E2" s="39">
        <f>D2+1</f>
        <v>2</v>
      </c>
      <c r="F2" s="39">
        <f t="shared" si="0"/>
        <v>3</v>
      </c>
      <c r="G2" s="39">
        <f t="shared" si="0"/>
        <v>4</v>
      </c>
      <c r="H2" s="39">
        <f t="shared" si="0"/>
        <v>5</v>
      </c>
      <c r="I2" s="39">
        <f t="shared" si="0"/>
        <v>6</v>
      </c>
      <c r="J2" s="39">
        <f t="shared" si="0"/>
        <v>7</v>
      </c>
      <c r="K2" s="39">
        <f t="shared" si="0"/>
        <v>8</v>
      </c>
      <c r="L2" s="39">
        <f t="shared" si="0"/>
        <v>9</v>
      </c>
      <c r="M2" s="39">
        <f t="shared" si="0"/>
        <v>10</v>
      </c>
      <c r="N2" s="39">
        <f t="shared" si="0"/>
        <v>11</v>
      </c>
      <c r="O2" s="39">
        <f t="shared" si="0"/>
        <v>12</v>
      </c>
      <c r="P2" s="39">
        <f t="shared" si="0"/>
        <v>13</v>
      </c>
      <c r="Q2" s="39">
        <f t="shared" si="0"/>
        <v>14</v>
      </c>
      <c r="R2" s="39">
        <f t="shared" si="0"/>
        <v>15</v>
      </c>
      <c r="S2" s="39">
        <f t="shared" si="0"/>
        <v>16</v>
      </c>
      <c r="T2" s="39">
        <f t="shared" si="0"/>
        <v>17</v>
      </c>
      <c r="U2" s="39">
        <f t="shared" si="0"/>
        <v>18</v>
      </c>
      <c r="V2" s="39">
        <f t="shared" si="1"/>
        <v>19</v>
      </c>
      <c r="W2" s="39">
        <f t="shared" si="1"/>
        <v>20</v>
      </c>
      <c r="X2" s="39">
        <f t="shared" si="1"/>
        <v>21</v>
      </c>
      <c r="Y2" s="39">
        <f t="shared" si="1"/>
        <v>22</v>
      </c>
      <c r="Z2" s="39">
        <f t="shared" si="1"/>
        <v>23</v>
      </c>
      <c r="AA2" s="39">
        <f t="shared" si="1"/>
        <v>24</v>
      </c>
      <c r="AB2" s="39">
        <f t="shared" si="1"/>
        <v>25</v>
      </c>
    </row>
    <row r="3" spans="1:28" x14ac:dyDescent="0.25">
      <c r="A3" s="4" t="s">
        <v>0</v>
      </c>
      <c r="D3" s="21">
        <v>3</v>
      </c>
      <c r="E3">
        <f>D3</f>
        <v>3</v>
      </c>
      <c r="F3">
        <f t="shared" ref="F3:U6" si="2">E3</f>
        <v>3</v>
      </c>
      <c r="G3">
        <f t="shared" si="2"/>
        <v>3</v>
      </c>
      <c r="H3">
        <f t="shared" si="2"/>
        <v>3</v>
      </c>
      <c r="I3">
        <f t="shared" si="2"/>
        <v>3</v>
      </c>
      <c r="J3">
        <f t="shared" si="2"/>
        <v>3</v>
      </c>
      <c r="K3">
        <f t="shared" si="2"/>
        <v>3</v>
      </c>
      <c r="L3">
        <f t="shared" si="2"/>
        <v>3</v>
      </c>
      <c r="M3">
        <f t="shared" si="2"/>
        <v>3</v>
      </c>
      <c r="N3">
        <f t="shared" si="2"/>
        <v>3</v>
      </c>
      <c r="O3">
        <f t="shared" si="2"/>
        <v>3</v>
      </c>
      <c r="P3">
        <f t="shared" si="2"/>
        <v>3</v>
      </c>
      <c r="Q3">
        <f t="shared" si="2"/>
        <v>3</v>
      </c>
      <c r="R3">
        <f t="shared" si="2"/>
        <v>3</v>
      </c>
      <c r="S3">
        <f t="shared" si="2"/>
        <v>3</v>
      </c>
      <c r="T3">
        <f t="shared" si="2"/>
        <v>3</v>
      </c>
      <c r="U3">
        <f t="shared" si="2"/>
        <v>3</v>
      </c>
      <c r="V3">
        <f t="shared" ref="V3:AB6" si="3">U3</f>
        <v>3</v>
      </c>
      <c r="W3">
        <f t="shared" si="3"/>
        <v>3</v>
      </c>
      <c r="X3">
        <f t="shared" si="3"/>
        <v>3</v>
      </c>
      <c r="Y3">
        <f t="shared" si="3"/>
        <v>3</v>
      </c>
      <c r="Z3">
        <f t="shared" si="3"/>
        <v>3</v>
      </c>
      <c r="AA3">
        <f t="shared" si="3"/>
        <v>3</v>
      </c>
      <c r="AB3">
        <f t="shared" si="3"/>
        <v>3</v>
      </c>
    </row>
    <row r="4" spans="1:28" x14ac:dyDescent="0.25">
      <c r="A4" s="4" t="s">
        <v>1</v>
      </c>
      <c r="D4" s="21">
        <v>16</v>
      </c>
      <c r="E4">
        <f>D4</f>
        <v>16</v>
      </c>
      <c r="F4">
        <f t="shared" si="2"/>
        <v>16</v>
      </c>
      <c r="G4">
        <f t="shared" si="2"/>
        <v>16</v>
      </c>
      <c r="H4">
        <f t="shared" si="2"/>
        <v>16</v>
      </c>
      <c r="I4">
        <f t="shared" si="2"/>
        <v>16</v>
      </c>
      <c r="J4">
        <f t="shared" si="2"/>
        <v>16</v>
      </c>
      <c r="K4">
        <f t="shared" si="2"/>
        <v>16</v>
      </c>
      <c r="L4">
        <f t="shared" si="2"/>
        <v>16</v>
      </c>
      <c r="M4">
        <f t="shared" si="2"/>
        <v>16</v>
      </c>
      <c r="N4">
        <f t="shared" si="2"/>
        <v>16</v>
      </c>
      <c r="O4">
        <f t="shared" si="2"/>
        <v>16</v>
      </c>
      <c r="P4">
        <f t="shared" si="2"/>
        <v>16</v>
      </c>
      <c r="Q4">
        <f t="shared" si="2"/>
        <v>16</v>
      </c>
      <c r="R4">
        <f t="shared" si="2"/>
        <v>16</v>
      </c>
      <c r="S4">
        <f t="shared" si="2"/>
        <v>16</v>
      </c>
      <c r="T4">
        <f t="shared" si="2"/>
        <v>16</v>
      </c>
      <c r="U4">
        <f t="shared" si="2"/>
        <v>16</v>
      </c>
      <c r="V4">
        <f t="shared" si="3"/>
        <v>16</v>
      </c>
      <c r="W4">
        <f t="shared" si="3"/>
        <v>16</v>
      </c>
      <c r="X4">
        <f t="shared" si="3"/>
        <v>16</v>
      </c>
      <c r="Y4">
        <f t="shared" si="3"/>
        <v>16</v>
      </c>
      <c r="Z4">
        <f t="shared" si="3"/>
        <v>16</v>
      </c>
      <c r="AA4">
        <f t="shared" si="3"/>
        <v>16</v>
      </c>
      <c r="AB4">
        <f t="shared" si="3"/>
        <v>16</v>
      </c>
    </row>
    <row r="5" spans="1:28" x14ac:dyDescent="0.25">
      <c r="A5" s="4" t="s">
        <v>2</v>
      </c>
      <c r="D5" s="21">
        <v>180</v>
      </c>
      <c r="E5">
        <f>D5</f>
        <v>180</v>
      </c>
      <c r="F5">
        <f t="shared" si="2"/>
        <v>180</v>
      </c>
      <c r="G5">
        <f t="shared" si="2"/>
        <v>180</v>
      </c>
      <c r="H5">
        <f t="shared" si="2"/>
        <v>180</v>
      </c>
      <c r="I5">
        <f t="shared" si="2"/>
        <v>180</v>
      </c>
      <c r="J5">
        <f t="shared" si="2"/>
        <v>180</v>
      </c>
      <c r="K5">
        <f t="shared" si="2"/>
        <v>180</v>
      </c>
      <c r="L5">
        <f t="shared" si="2"/>
        <v>180</v>
      </c>
      <c r="M5">
        <f t="shared" si="2"/>
        <v>180</v>
      </c>
      <c r="N5">
        <f t="shared" si="2"/>
        <v>180</v>
      </c>
      <c r="O5">
        <f t="shared" si="2"/>
        <v>180</v>
      </c>
      <c r="P5">
        <f t="shared" si="2"/>
        <v>180</v>
      </c>
      <c r="Q5">
        <f t="shared" si="2"/>
        <v>180</v>
      </c>
      <c r="R5">
        <f t="shared" si="2"/>
        <v>180</v>
      </c>
      <c r="S5">
        <f t="shared" si="2"/>
        <v>180</v>
      </c>
      <c r="T5">
        <f t="shared" si="2"/>
        <v>180</v>
      </c>
      <c r="U5">
        <f t="shared" si="2"/>
        <v>180</v>
      </c>
      <c r="V5">
        <f t="shared" si="3"/>
        <v>180</v>
      </c>
      <c r="W5">
        <f t="shared" si="3"/>
        <v>180</v>
      </c>
      <c r="X5">
        <f t="shared" si="3"/>
        <v>180</v>
      </c>
      <c r="Y5">
        <f t="shared" si="3"/>
        <v>180</v>
      </c>
      <c r="Z5">
        <f t="shared" si="3"/>
        <v>180</v>
      </c>
      <c r="AA5">
        <f t="shared" si="3"/>
        <v>180</v>
      </c>
      <c r="AB5">
        <f t="shared" si="3"/>
        <v>180</v>
      </c>
    </row>
    <row r="6" spans="1:28" x14ac:dyDescent="0.25">
      <c r="A6" s="4" t="s">
        <v>3</v>
      </c>
      <c r="D6" s="20">
        <v>0.8</v>
      </c>
      <c r="E6" s="1">
        <f>D6</f>
        <v>0.8</v>
      </c>
      <c r="F6" s="1">
        <f t="shared" si="2"/>
        <v>0.8</v>
      </c>
      <c r="G6" s="1">
        <f t="shared" si="2"/>
        <v>0.8</v>
      </c>
      <c r="H6" s="1">
        <f t="shared" si="2"/>
        <v>0.8</v>
      </c>
      <c r="I6" s="1">
        <f t="shared" si="2"/>
        <v>0.8</v>
      </c>
      <c r="J6" s="1">
        <f t="shared" si="2"/>
        <v>0.8</v>
      </c>
      <c r="K6" s="1">
        <f t="shared" si="2"/>
        <v>0.8</v>
      </c>
      <c r="L6" s="1">
        <f t="shared" si="2"/>
        <v>0.8</v>
      </c>
      <c r="M6" s="1">
        <f t="shared" si="2"/>
        <v>0.8</v>
      </c>
      <c r="N6" s="1">
        <f t="shared" si="2"/>
        <v>0.8</v>
      </c>
      <c r="O6" s="1">
        <f t="shared" si="2"/>
        <v>0.8</v>
      </c>
      <c r="P6" s="1">
        <f t="shared" si="2"/>
        <v>0.8</v>
      </c>
      <c r="Q6" s="1">
        <f t="shared" si="2"/>
        <v>0.8</v>
      </c>
      <c r="R6" s="1">
        <f t="shared" si="2"/>
        <v>0.8</v>
      </c>
      <c r="S6" s="1">
        <f t="shared" si="2"/>
        <v>0.8</v>
      </c>
      <c r="T6" s="1">
        <f t="shared" si="2"/>
        <v>0.8</v>
      </c>
      <c r="U6" s="1">
        <f t="shared" si="2"/>
        <v>0.8</v>
      </c>
      <c r="V6" s="1">
        <f t="shared" si="3"/>
        <v>0.8</v>
      </c>
      <c r="W6" s="1">
        <f t="shared" si="3"/>
        <v>0.8</v>
      </c>
      <c r="X6" s="1">
        <f t="shared" si="3"/>
        <v>0.8</v>
      </c>
      <c r="Y6" s="1">
        <f t="shared" si="3"/>
        <v>0.8</v>
      </c>
      <c r="Z6" s="1">
        <f t="shared" si="3"/>
        <v>0.8</v>
      </c>
      <c r="AA6" s="1">
        <f t="shared" si="3"/>
        <v>0.8</v>
      </c>
      <c r="AB6" s="1">
        <f t="shared" si="3"/>
        <v>0.8</v>
      </c>
    </row>
    <row r="7" spans="1:28" x14ac:dyDescent="0.25">
      <c r="A7" s="4" t="s">
        <v>48</v>
      </c>
      <c r="B7" s="26">
        <v>2</v>
      </c>
      <c r="C7" s="30">
        <v>0.05</v>
      </c>
      <c r="D7" s="38">
        <v>26</v>
      </c>
      <c r="E7" s="43">
        <f>IF(MOD(E$2-1,$B7)=0,D7*(1+$C7),D7)</f>
        <v>26</v>
      </c>
      <c r="F7" s="43">
        <f t="shared" ref="F7:AB7" si="4">IF(MOD(F$2-1,$B7)=0,E7*(1+$C7),E7)</f>
        <v>27.3</v>
      </c>
      <c r="G7" s="43">
        <f t="shared" si="4"/>
        <v>27.3</v>
      </c>
      <c r="H7" s="43">
        <f t="shared" si="4"/>
        <v>28.665000000000003</v>
      </c>
      <c r="I7" s="43">
        <f t="shared" si="4"/>
        <v>28.665000000000003</v>
      </c>
      <c r="J7" s="43">
        <f t="shared" si="4"/>
        <v>30.098250000000004</v>
      </c>
      <c r="K7" s="43">
        <f t="shared" si="4"/>
        <v>30.098250000000004</v>
      </c>
      <c r="L7" s="43">
        <f t="shared" si="4"/>
        <v>31.603162500000007</v>
      </c>
      <c r="M7" s="43">
        <f t="shared" si="4"/>
        <v>31.603162500000007</v>
      </c>
      <c r="N7" s="43">
        <f t="shared" si="4"/>
        <v>33.183320625000007</v>
      </c>
      <c r="O7" s="43">
        <f t="shared" si="4"/>
        <v>33.183320625000007</v>
      </c>
      <c r="P7" s="43">
        <f t="shared" si="4"/>
        <v>34.84248665625001</v>
      </c>
      <c r="Q7" s="43">
        <f t="shared" si="4"/>
        <v>34.84248665625001</v>
      </c>
      <c r="R7" s="43">
        <f t="shared" si="4"/>
        <v>36.584610989062512</v>
      </c>
      <c r="S7" s="43">
        <f t="shared" si="4"/>
        <v>36.584610989062512</v>
      </c>
      <c r="T7" s="43">
        <f t="shared" si="4"/>
        <v>38.413841538515641</v>
      </c>
      <c r="U7" s="43">
        <f t="shared" si="4"/>
        <v>38.413841538515641</v>
      </c>
      <c r="V7" s="43">
        <f t="shared" si="4"/>
        <v>40.334533615441423</v>
      </c>
      <c r="W7" s="43">
        <f t="shared" si="4"/>
        <v>40.334533615441423</v>
      </c>
      <c r="X7" s="43">
        <f t="shared" si="4"/>
        <v>42.351260296213496</v>
      </c>
      <c r="Y7" s="43">
        <f t="shared" si="4"/>
        <v>42.351260296213496</v>
      </c>
      <c r="Z7" s="43">
        <f t="shared" si="4"/>
        <v>44.468823311024174</v>
      </c>
      <c r="AA7" s="43">
        <f t="shared" si="4"/>
        <v>44.468823311024174</v>
      </c>
      <c r="AB7" s="43">
        <f t="shared" si="4"/>
        <v>46.692264476575382</v>
      </c>
    </row>
    <row r="8" spans="1:28" x14ac:dyDescent="0.25">
      <c r="A8" s="4" t="s">
        <v>5</v>
      </c>
      <c r="D8" s="21">
        <f>363-D5</f>
        <v>183</v>
      </c>
      <c r="E8">
        <f>D8</f>
        <v>183</v>
      </c>
      <c r="F8">
        <f t="shared" ref="F8:U9" si="5">E8</f>
        <v>183</v>
      </c>
      <c r="G8">
        <f t="shared" si="5"/>
        <v>183</v>
      </c>
      <c r="H8">
        <f t="shared" si="5"/>
        <v>183</v>
      </c>
      <c r="I8">
        <f t="shared" si="5"/>
        <v>183</v>
      </c>
      <c r="J8">
        <f t="shared" si="5"/>
        <v>183</v>
      </c>
      <c r="K8">
        <f t="shared" si="5"/>
        <v>183</v>
      </c>
      <c r="L8">
        <f t="shared" si="5"/>
        <v>183</v>
      </c>
      <c r="M8">
        <f t="shared" si="5"/>
        <v>183</v>
      </c>
      <c r="N8">
        <f t="shared" si="5"/>
        <v>183</v>
      </c>
      <c r="O8">
        <f t="shared" si="5"/>
        <v>183</v>
      </c>
      <c r="P8">
        <f t="shared" si="5"/>
        <v>183</v>
      </c>
      <c r="Q8">
        <f t="shared" si="5"/>
        <v>183</v>
      </c>
      <c r="R8">
        <f t="shared" si="5"/>
        <v>183</v>
      </c>
      <c r="S8">
        <f t="shared" si="5"/>
        <v>183</v>
      </c>
      <c r="T8">
        <f t="shared" si="5"/>
        <v>183</v>
      </c>
      <c r="U8">
        <f t="shared" si="5"/>
        <v>183</v>
      </c>
      <c r="V8">
        <f t="shared" ref="V8:AB9" si="6">U8</f>
        <v>183</v>
      </c>
      <c r="W8">
        <f t="shared" si="6"/>
        <v>183</v>
      </c>
      <c r="X8">
        <f t="shared" si="6"/>
        <v>183</v>
      </c>
      <c r="Y8">
        <f t="shared" si="6"/>
        <v>183</v>
      </c>
      <c r="Z8">
        <f t="shared" si="6"/>
        <v>183</v>
      </c>
      <c r="AA8">
        <f t="shared" si="6"/>
        <v>183</v>
      </c>
      <c r="AB8">
        <f t="shared" si="6"/>
        <v>183</v>
      </c>
    </row>
    <row r="9" spans="1:28" x14ac:dyDescent="0.25">
      <c r="A9" s="4" t="s">
        <v>6</v>
      </c>
      <c r="D9" s="20">
        <f>D6/3</f>
        <v>0.26666666666666666</v>
      </c>
      <c r="E9" s="1">
        <f>D9</f>
        <v>0.26666666666666666</v>
      </c>
      <c r="F9" s="1">
        <f t="shared" si="5"/>
        <v>0.26666666666666666</v>
      </c>
      <c r="G9" s="1">
        <f t="shared" si="5"/>
        <v>0.26666666666666666</v>
      </c>
      <c r="H9" s="1">
        <f t="shared" si="5"/>
        <v>0.26666666666666666</v>
      </c>
      <c r="I9" s="1">
        <f t="shared" si="5"/>
        <v>0.26666666666666666</v>
      </c>
      <c r="J9" s="1">
        <f t="shared" si="5"/>
        <v>0.26666666666666666</v>
      </c>
      <c r="K9" s="1">
        <f t="shared" si="5"/>
        <v>0.26666666666666666</v>
      </c>
      <c r="L9" s="1">
        <f t="shared" si="5"/>
        <v>0.26666666666666666</v>
      </c>
      <c r="M9" s="1">
        <f t="shared" si="5"/>
        <v>0.26666666666666666</v>
      </c>
      <c r="N9" s="1">
        <f t="shared" si="5"/>
        <v>0.26666666666666666</v>
      </c>
      <c r="O9" s="1">
        <f t="shared" si="5"/>
        <v>0.26666666666666666</v>
      </c>
      <c r="P9" s="1">
        <f t="shared" si="5"/>
        <v>0.26666666666666666</v>
      </c>
      <c r="Q9" s="1">
        <f t="shared" si="5"/>
        <v>0.26666666666666666</v>
      </c>
      <c r="R9" s="1">
        <f t="shared" si="5"/>
        <v>0.26666666666666666</v>
      </c>
      <c r="S9" s="1">
        <f t="shared" si="5"/>
        <v>0.26666666666666666</v>
      </c>
      <c r="T9" s="1">
        <f t="shared" si="5"/>
        <v>0.26666666666666666</v>
      </c>
      <c r="U9" s="1">
        <f t="shared" si="5"/>
        <v>0.26666666666666666</v>
      </c>
      <c r="V9" s="1">
        <f t="shared" si="6"/>
        <v>0.26666666666666666</v>
      </c>
      <c r="W9" s="1">
        <f t="shared" si="6"/>
        <v>0.26666666666666666</v>
      </c>
      <c r="X9" s="1">
        <f t="shared" si="6"/>
        <v>0.26666666666666666</v>
      </c>
      <c r="Y9" s="1">
        <f t="shared" si="6"/>
        <v>0.26666666666666666</v>
      </c>
      <c r="Z9" s="1">
        <f t="shared" si="6"/>
        <v>0.26666666666666666</v>
      </c>
      <c r="AA9" s="1">
        <f t="shared" si="6"/>
        <v>0.26666666666666666</v>
      </c>
      <c r="AB9" s="1">
        <f t="shared" si="6"/>
        <v>0.26666666666666666</v>
      </c>
    </row>
    <row r="10" spans="1:28" x14ac:dyDescent="0.25">
      <c r="A10" s="4" t="s">
        <v>49</v>
      </c>
      <c r="D10" s="38">
        <f>D7/2</f>
        <v>13</v>
      </c>
      <c r="E10" s="43">
        <f>IF(MOD(E$2-1,$B7)=0,D10*(1+$C7),D10)</f>
        <v>13</v>
      </c>
      <c r="F10" s="43">
        <f t="shared" ref="F10:AB10" si="7">IF(MOD(F$2-1,$B7)=0,E10*(1+$C7),E10)</f>
        <v>13.65</v>
      </c>
      <c r="G10" s="43">
        <f t="shared" si="7"/>
        <v>13.65</v>
      </c>
      <c r="H10" s="43">
        <f t="shared" si="7"/>
        <v>14.332500000000001</v>
      </c>
      <c r="I10" s="43">
        <f t="shared" si="7"/>
        <v>14.332500000000001</v>
      </c>
      <c r="J10" s="43">
        <f t="shared" si="7"/>
        <v>15.049125000000002</v>
      </c>
      <c r="K10" s="43">
        <f t="shared" si="7"/>
        <v>15.049125000000002</v>
      </c>
      <c r="L10" s="43">
        <f t="shared" si="7"/>
        <v>15.801581250000003</v>
      </c>
      <c r="M10" s="43">
        <f t="shared" si="7"/>
        <v>15.801581250000003</v>
      </c>
      <c r="N10" s="43">
        <f t="shared" si="7"/>
        <v>16.591660312500004</v>
      </c>
      <c r="O10" s="43">
        <f t="shared" si="7"/>
        <v>16.591660312500004</v>
      </c>
      <c r="P10" s="43">
        <f t="shared" si="7"/>
        <v>17.421243328125005</v>
      </c>
      <c r="Q10" s="43">
        <f t="shared" si="7"/>
        <v>17.421243328125005</v>
      </c>
      <c r="R10" s="43">
        <f t="shared" si="7"/>
        <v>18.292305494531256</v>
      </c>
      <c r="S10" s="43">
        <f t="shared" si="7"/>
        <v>18.292305494531256</v>
      </c>
      <c r="T10" s="43">
        <f t="shared" si="7"/>
        <v>19.20692076925782</v>
      </c>
      <c r="U10" s="43">
        <f t="shared" si="7"/>
        <v>19.20692076925782</v>
      </c>
      <c r="V10" s="43">
        <f t="shared" si="7"/>
        <v>20.167266807720711</v>
      </c>
      <c r="W10" s="43">
        <f t="shared" si="7"/>
        <v>20.167266807720711</v>
      </c>
      <c r="X10" s="43">
        <f t="shared" si="7"/>
        <v>21.175630148106748</v>
      </c>
      <c r="Y10" s="43">
        <f t="shared" si="7"/>
        <v>21.175630148106748</v>
      </c>
      <c r="Z10" s="43">
        <f t="shared" si="7"/>
        <v>22.234411655512087</v>
      </c>
      <c r="AA10" s="43">
        <f t="shared" si="7"/>
        <v>22.234411655512087</v>
      </c>
      <c r="AB10" s="43">
        <f t="shared" si="7"/>
        <v>23.346132238287691</v>
      </c>
    </row>
    <row r="11" spans="1:28" x14ac:dyDescent="0.25">
      <c r="A11" s="4" t="s">
        <v>39</v>
      </c>
      <c r="D11" s="21">
        <v>150</v>
      </c>
      <c r="E11">
        <f>D11</f>
        <v>150</v>
      </c>
      <c r="F11">
        <f t="shared" ref="F11:AB11" si="8">E11</f>
        <v>150</v>
      </c>
      <c r="G11">
        <f t="shared" si="8"/>
        <v>150</v>
      </c>
      <c r="H11">
        <f t="shared" si="8"/>
        <v>150</v>
      </c>
      <c r="I11">
        <f t="shared" si="8"/>
        <v>150</v>
      </c>
      <c r="J11">
        <f t="shared" si="8"/>
        <v>150</v>
      </c>
      <c r="K11">
        <f t="shared" si="8"/>
        <v>150</v>
      </c>
      <c r="L11">
        <f t="shared" si="8"/>
        <v>150</v>
      </c>
      <c r="M11">
        <f t="shared" si="8"/>
        <v>150</v>
      </c>
      <c r="N11">
        <f t="shared" si="8"/>
        <v>150</v>
      </c>
      <c r="O11">
        <f t="shared" si="8"/>
        <v>150</v>
      </c>
      <c r="P11">
        <f t="shared" si="8"/>
        <v>150</v>
      </c>
      <c r="Q11">
        <f t="shared" si="8"/>
        <v>150</v>
      </c>
      <c r="R11">
        <f t="shared" si="8"/>
        <v>150</v>
      </c>
      <c r="S11">
        <f t="shared" si="8"/>
        <v>150</v>
      </c>
      <c r="T11">
        <f t="shared" si="8"/>
        <v>150</v>
      </c>
      <c r="U11">
        <f t="shared" si="8"/>
        <v>150</v>
      </c>
      <c r="V11">
        <f t="shared" si="8"/>
        <v>150</v>
      </c>
      <c r="W11">
        <f t="shared" si="8"/>
        <v>150</v>
      </c>
      <c r="X11">
        <f t="shared" si="8"/>
        <v>150</v>
      </c>
      <c r="Y11">
        <f t="shared" si="8"/>
        <v>150</v>
      </c>
      <c r="Z11">
        <f t="shared" si="8"/>
        <v>150</v>
      </c>
      <c r="AA11">
        <f t="shared" si="8"/>
        <v>150</v>
      </c>
      <c r="AB11">
        <f t="shared" si="8"/>
        <v>150</v>
      </c>
    </row>
    <row r="12" spans="1:28" x14ac:dyDescent="0.25">
      <c r="A12" s="4" t="s">
        <v>40</v>
      </c>
      <c r="B12" s="26">
        <v>4</v>
      </c>
      <c r="C12" s="30">
        <v>0.1</v>
      </c>
      <c r="D12" s="38">
        <v>0</v>
      </c>
      <c r="E12" s="43">
        <f t="shared" ref="E12:AB12" si="9">IF(MOD(E$2-1,$B12)=0,D12*(1+$C12),D12)</f>
        <v>0</v>
      </c>
      <c r="F12" s="43">
        <f t="shared" si="9"/>
        <v>0</v>
      </c>
      <c r="G12" s="43">
        <f t="shared" si="9"/>
        <v>0</v>
      </c>
      <c r="H12" s="43">
        <f t="shared" si="9"/>
        <v>0</v>
      </c>
      <c r="I12" s="43">
        <f t="shared" si="9"/>
        <v>0</v>
      </c>
      <c r="J12" s="43">
        <f t="shared" si="9"/>
        <v>0</v>
      </c>
      <c r="K12" s="43">
        <f t="shared" si="9"/>
        <v>0</v>
      </c>
      <c r="L12" s="43">
        <f t="shared" si="9"/>
        <v>0</v>
      </c>
      <c r="M12" s="43">
        <f t="shared" si="9"/>
        <v>0</v>
      </c>
      <c r="N12" s="43">
        <f t="shared" si="9"/>
        <v>0</v>
      </c>
      <c r="O12" s="43">
        <f t="shared" si="9"/>
        <v>0</v>
      </c>
      <c r="P12" s="43">
        <f t="shared" si="9"/>
        <v>0</v>
      </c>
      <c r="Q12" s="43">
        <f t="shared" si="9"/>
        <v>0</v>
      </c>
      <c r="R12" s="43">
        <f t="shared" si="9"/>
        <v>0</v>
      </c>
      <c r="S12" s="43">
        <f t="shared" si="9"/>
        <v>0</v>
      </c>
      <c r="T12" s="43">
        <f t="shared" si="9"/>
        <v>0</v>
      </c>
      <c r="U12" s="43">
        <f t="shared" si="9"/>
        <v>0</v>
      </c>
      <c r="V12" s="43">
        <f t="shared" si="9"/>
        <v>0</v>
      </c>
      <c r="W12" s="43">
        <f t="shared" si="9"/>
        <v>0</v>
      </c>
      <c r="X12" s="43">
        <f t="shared" si="9"/>
        <v>0</v>
      </c>
      <c r="Y12" s="43">
        <f t="shared" si="9"/>
        <v>0</v>
      </c>
      <c r="Z12" s="43">
        <f t="shared" si="9"/>
        <v>0</v>
      </c>
      <c r="AA12" s="43">
        <f t="shared" si="9"/>
        <v>0</v>
      </c>
      <c r="AB12" s="43">
        <f t="shared" si="9"/>
        <v>0</v>
      </c>
    </row>
    <row r="13" spans="1:28" s="4" customFormat="1" x14ac:dyDescent="0.25">
      <c r="B13" s="6"/>
      <c r="C13" s="31"/>
    </row>
    <row r="14" spans="1:28" x14ac:dyDescent="0.25">
      <c r="A14" s="4" t="s">
        <v>51</v>
      </c>
      <c r="D14" s="2">
        <f>D3*D4*D5*D6*D7/1.19</f>
        <v>151018.48739495798</v>
      </c>
      <c r="E14" s="2">
        <f>E3*E4*E5*E6*E7/1.19</f>
        <v>151018.48739495798</v>
      </c>
      <c r="F14" s="2">
        <f t="shared" ref="F14:AB14" si="10">F3*F4*F5*F6*F7/1.19</f>
        <v>158569.4117647059</v>
      </c>
      <c r="G14" s="2">
        <f t="shared" si="10"/>
        <v>158569.4117647059</v>
      </c>
      <c r="H14" s="2">
        <f t="shared" si="10"/>
        <v>166497.8823529412</v>
      </c>
      <c r="I14" s="2">
        <f t="shared" si="10"/>
        <v>166497.8823529412</v>
      </c>
      <c r="J14" s="2">
        <f t="shared" si="10"/>
        <v>174822.77647058826</v>
      </c>
      <c r="K14" s="2">
        <f t="shared" si="10"/>
        <v>174822.77647058826</v>
      </c>
      <c r="L14" s="2">
        <f t="shared" si="10"/>
        <v>183563.9152941177</v>
      </c>
      <c r="M14" s="2">
        <f t="shared" si="10"/>
        <v>183563.9152941177</v>
      </c>
      <c r="N14" s="2">
        <f t="shared" si="10"/>
        <v>192742.11105882359</v>
      </c>
      <c r="O14" s="2">
        <f t="shared" si="10"/>
        <v>192742.11105882359</v>
      </c>
      <c r="P14" s="2">
        <f t="shared" si="10"/>
        <v>202379.21661176477</v>
      </c>
      <c r="Q14" s="2">
        <f t="shared" si="10"/>
        <v>202379.21661176477</v>
      </c>
      <c r="R14" s="2">
        <f t="shared" si="10"/>
        <v>212498.17744235302</v>
      </c>
      <c r="S14" s="2">
        <f t="shared" si="10"/>
        <v>212498.17744235302</v>
      </c>
      <c r="T14" s="2">
        <f t="shared" si="10"/>
        <v>223123.08631447068</v>
      </c>
      <c r="U14" s="2">
        <f t="shared" si="10"/>
        <v>223123.08631447068</v>
      </c>
      <c r="V14" s="2">
        <f t="shared" si="10"/>
        <v>234279.24063019422</v>
      </c>
      <c r="W14" s="2">
        <f t="shared" si="10"/>
        <v>234279.24063019422</v>
      </c>
      <c r="X14" s="2">
        <f t="shared" si="10"/>
        <v>245993.20266170392</v>
      </c>
      <c r="Y14" s="2">
        <f t="shared" si="10"/>
        <v>245993.20266170392</v>
      </c>
      <c r="Z14" s="2">
        <f t="shared" si="10"/>
        <v>258292.86279478919</v>
      </c>
      <c r="AA14" s="2">
        <f t="shared" si="10"/>
        <v>258292.86279478919</v>
      </c>
      <c r="AB14" s="2">
        <f t="shared" si="10"/>
        <v>271207.5059345286</v>
      </c>
    </row>
    <row r="15" spans="1:28" x14ac:dyDescent="0.25">
      <c r="A15" s="4" t="s">
        <v>52</v>
      </c>
      <c r="D15" s="2">
        <f>D3*D4*D8*D9*D10/1.19</f>
        <v>25589.243697478993</v>
      </c>
      <c r="E15" s="2">
        <f>E3*E4*E8*E9*E10/1.19</f>
        <v>25589.243697478993</v>
      </c>
      <c r="F15" s="2">
        <f t="shared" ref="F15:AB15" si="11">F3*F4*F8*F9*F10/1.19</f>
        <v>26868.705882352944</v>
      </c>
      <c r="G15" s="2">
        <f t="shared" si="11"/>
        <v>26868.705882352944</v>
      </c>
      <c r="H15" s="2">
        <f t="shared" si="11"/>
        <v>28212.141176470592</v>
      </c>
      <c r="I15" s="2">
        <f t="shared" si="11"/>
        <v>28212.141176470592</v>
      </c>
      <c r="J15" s="2">
        <f t="shared" si="11"/>
        <v>29622.748235294122</v>
      </c>
      <c r="K15" s="2">
        <f t="shared" si="11"/>
        <v>29622.748235294122</v>
      </c>
      <c r="L15" s="2">
        <f t="shared" si="11"/>
        <v>31103.885647058836</v>
      </c>
      <c r="M15" s="2">
        <f t="shared" si="11"/>
        <v>31103.885647058836</v>
      </c>
      <c r="N15" s="2">
        <f t="shared" si="11"/>
        <v>32659.079929411775</v>
      </c>
      <c r="O15" s="2">
        <f t="shared" si="11"/>
        <v>32659.079929411775</v>
      </c>
      <c r="P15" s="2">
        <f t="shared" si="11"/>
        <v>34292.033925882366</v>
      </c>
      <c r="Q15" s="2">
        <f t="shared" si="11"/>
        <v>34292.033925882366</v>
      </c>
      <c r="R15" s="2">
        <f t="shared" si="11"/>
        <v>36006.635622176487</v>
      </c>
      <c r="S15" s="2">
        <f t="shared" si="11"/>
        <v>36006.635622176487</v>
      </c>
      <c r="T15" s="2">
        <f t="shared" si="11"/>
        <v>37806.967403285315</v>
      </c>
      <c r="U15" s="2">
        <f t="shared" si="11"/>
        <v>37806.967403285315</v>
      </c>
      <c r="V15" s="2">
        <f t="shared" si="11"/>
        <v>39697.315773449576</v>
      </c>
      <c r="W15" s="2">
        <f t="shared" si="11"/>
        <v>39697.315773449576</v>
      </c>
      <c r="X15" s="2">
        <f t="shared" si="11"/>
        <v>41682.181562122059</v>
      </c>
      <c r="Y15" s="2">
        <f t="shared" si="11"/>
        <v>41682.181562122059</v>
      </c>
      <c r="Z15" s="2">
        <f t="shared" si="11"/>
        <v>43766.290640228166</v>
      </c>
      <c r="AA15" s="2">
        <f t="shared" si="11"/>
        <v>43766.290640228166</v>
      </c>
      <c r="AB15" s="2">
        <f t="shared" si="11"/>
        <v>45954.605172239571</v>
      </c>
    </row>
    <row r="16" spans="1:28" ht="15.75" thickBot="1" x14ac:dyDescent="0.3">
      <c r="A16" s="4" t="s">
        <v>53</v>
      </c>
      <c r="D16" s="2">
        <f>(D11)*(D12+250)+400*(D12)</f>
        <v>37500</v>
      </c>
      <c r="E16" s="2">
        <f t="shared" ref="E16:AB16" si="12">(E11)*(E12+250)+400*(E12)</f>
        <v>37500</v>
      </c>
      <c r="F16" s="2">
        <f t="shared" si="12"/>
        <v>37500</v>
      </c>
      <c r="G16" s="2">
        <f t="shared" si="12"/>
        <v>37500</v>
      </c>
      <c r="H16" s="2">
        <f t="shared" si="12"/>
        <v>37500</v>
      </c>
      <c r="I16" s="2">
        <f t="shared" si="12"/>
        <v>37500</v>
      </c>
      <c r="J16" s="2">
        <f t="shared" si="12"/>
        <v>37500</v>
      </c>
      <c r="K16" s="2">
        <f t="shared" si="12"/>
        <v>37500</v>
      </c>
      <c r="L16" s="2">
        <f t="shared" si="12"/>
        <v>37500</v>
      </c>
      <c r="M16" s="2">
        <f t="shared" si="12"/>
        <v>37500</v>
      </c>
      <c r="N16" s="2">
        <f t="shared" si="12"/>
        <v>37500</v>
      </c>
      <c r="O16" s="2">
        <f t="shared" si="12"/>
        <v>37500</v>
      </c>
      <c r="P16" s="2">
        <f t="shared" si="12"/>
        <v>37500</v>
      </c>
      <c r="Q16" s="2">
        <f t="shared" si="12"/>
        <v>37500</v>
      </c>
      <c r="R16" s="2">
        <f t="shared" si="12"/>
        <v>37500</v>
      </c>
      <c r="S16" s="2">
        <f t="shared" si="12"/>
        <v>37500</v>
      </c>
      <c r="T16" s="2">
        <f t="shared" si="12"/>
        <v>37500</v>
      </c>
      <c r="U16" s="2">
        <f t="shared" si="12"/>
        <v>37500</v>
      </c>
      <c r="V16" s="2">
        <f t="shared" si="12"/>
        <v>37500</v>
      </c>
      <c r="W16" s="2">
        <f t="shared" si="12"/>
        <v>37500</v>
      </c>
      <c r="X16" s="2">
        <f t="shared" si="12"/>
        <v>37500</v>
      </c>
      <c r="Y16" s="2">
        <f t="shared" si="12"/>
        <v>37500</v>
      </c>
      <c r="Z16" s="2">
        <f t="shared" si="12"/>
        <v>37500</v>
      </c>
      <c r="AA16" s="2">
        <f t="shared" si="12"/>
        <v>37500</v>
      </c>
      <c r="AB16" s="2">
        <f t="shared" si="12"/>
        <v>37500</v>
      </c>
    </row>
    <row r="17" spans="1:28" s="10" customFormat="1" ht="15.75" thickTop="1" x14ac:dyDescent="0.25">
      <c r="A17" s="11" t="s">
        <v>50</v>
      </c>
      <c r="B17" s="25"/>
      <c r="C17" s="29"/>
      <c r="D17" s="9">
        <f>D16+D15+D14</f>
        <v>214107.73109243697</v>
      </c>
      <c r="E17" s="9">
        <f>E16+E15+E14</f>
        <v>214107.73109243697</v>
      </c>
      <c r="F17" s="9">
        <f t="shared" ref="F17:AB17" si="13">F16+F15+F14</f>
        <v>222938.11764705885</v>
      </c>
      <c r="G17" s="9">
        <f t="shared" si="13"/>
        <v>222938.11764705885</v>
      </c>
      <c r="H17" s="9">
        <f t="shared" si="13"/>
        <v>232210.02352941179</v>
      </c>
      <c r="I17" s="9">
        <f t="shared" si="13"/>
        <v>232210.02352941179</v>
      </c>
      <c r="J17" s="9">
        <f t="shared" si="13"/>
        <v>241945.52470588239</v>
      </c>
      <c r="K17" s="9">
        <f t="shared" si="13"/>
        <v>241945.52470588239</v>
      </c>
      <c r="L17" s="9">
        <f t="shared" si="13"/>
        <v>252167.80094117654</v>
      </c>
      <c r="M17" s="9">
        <f t="shared" si="13"/>
        <v>252167.80094117654</v>
      </c>
      <c r="N17" s="9">
        <f t="shared" si="13"/>
        <v>262901.19098823535</v>
      </c>
      <c r="O17" s="9">
        <f t="shared" si="13"/>
        <v>262901.19098823535</v>
      </c>
      <c r="P17" s="9">
        <f t="shared" si="13"/>
        <v>274171.25053764717</v>
      </c>
      <c r="Q17" s="9">
        <f t="shared" si="13"/>
        <v>274171.25053764717</v>
      </c>
      <c r="R17" s="9">
        <f t="shared" si="13"/>
        <v>286004.8130645295</v>
      </c>
      <c r="S17" s="9">
        <f t="shared" si="13"/>
        <v>286004.8130645295</v>
      </c>
      <c r="T17" s="9">
        <f t="shared" si="13"/>
        <v>298430.053717756</v>
      </c>
      <c r="U17" s="9">
        <f t="shared" si="13"/>
        <v>298430.053717756</v>
      </c>
      <c r="V17" s="9">
        <f t="shared" si="13"/>
        <v>311476.5564036438</v>
      </c>
      <c r="W17" s="9">
        <f t="shared" si="13"/>
        <v>311476.5564036438</v>
      </c>
      <c r="X17" s="9">
        <f t="shared" si="13"/>
        <v>325175.384223826</v>
      </c>
      <c r="Y17" s="9">
        <f t="shared" si="13"/>
        <v>325175.384223826</v>
      </c>
      <c r="Z17" s="9">
        <f t="shared" si="13"/>
        <v>339559.15343501733</v>
      </c>
      <c r="AA17" s="9">
        <f t="shared" si="13"/>
        <v>339559.15343501733</v>
      </c>
      <c r="AB17" s="9">
        <f t="shared" si="13"/>
        <v>354662.11110676813</v>
      </c>
    </row>
    <row r="18" spans="1:28" s="4" customFormat="1" x14ac:dyDescent="0.25">
      <c r="B18" s="6"/>
      <c r="C18" s="31"/>
    </row>
    <row r="19" spans="1:28" x14ac:dyDescent="0.25">
      <c r="A19" s="4" t="s">
        <v>12</v>
      </c>
      <c r="D19" s="41">
        <v>110000</v>
      </c>
      <c r="E19" s="12">
        <f>D19</f>
        <v>110000</v>
      </c>
      <c r="F19" s="12">
        <f t="shared" ref="F19:AB19" si="14">E19</f>
        <v>110000</v>
      </c>
      <c r="G19" s="12">
        <f t="shared" si="14"/>
        <v>110000</v>
      </c>
      <c r="H19" s="12">
        <f t="shared" si="14"/>
        <v>110000</v>
      </c>
      <c r="I19" s="12">
        <f t="shared" si="14"/>
        <v>110000</v>
      </c>
      <c r="J19" s="12">
        <f t="shared" si="14"/>
        <v>110000</v>
      </c>
      <c r="K19" s="12">
        <f t="shared" si="14"/>
        <v>110000</v>
      </c>
      <c r="L19" s="12">
        <f t="shared" si="14"/>
        <v>110000</v>
      </c>
      <c r="M19" s="12">
        <f t="shared" si="14"/>
        <v>110000</v>
      </c>
      <c r="N19" s="12">
        <f t="shared" si="14"/>
        <v>110000</v>
      </c>
      <c r="O19" s="12">
        <f t="shared" si="14"/>
        <v>110000</v>
      </c>
      <c r="P19" s="12">
        <f t="shared" si="14"/>
        <v>110000</v>
      </c>
      <c r="Q19" s="12">
        <f t="shared" si="14"/>
        <v>110000</v>
      </c>
      <c r="R19" s="12">
        <f t="shared" si="14"/>
        <v>110000</v>
      </c>
      <c r="S19" s="12">
        <f t="shared" si="14"/>
        <v>110000</v>
      </c>
      <c r="T19" s="12">
        <f t="shared" si="14"/>
        <v>110000</v>
      </c>
      <c r="U19" s="12">
        <f t="shared" si="14"/>
        <v>110000</v>
      </c>
      <c r="V19" s="12">
        <f t="shared" si="14"/>
        <v>110000</v>
      </c>
      <c r="W19" s="12">
        <f t="shared" si="14"/>
        <v>110000</v>
      </c>
      <c r="X19" s="12">
        <f t="shared" si="14"/>
        <v>110000</v>
      </c>
      <c r="Y19" s="12">
        <f t="shared" si="14"/>
        <v>110000</v>
      </c>
      <c r="Z19" s="12">
        <f t="shared" si="14"/>
        <v>110000</v>
      </c>
      <c r="AA19" s="12">
        <f t="shared" si="14"/>
        <v>110000</v>
      </c>
      <c r="AB19" s="12">
        <f t="shared" si="14"/>
        <v>110000</v>
      </c>
    </row>
    <row r="20" spans="1:28" x14ac:dyDescent="0.25">
      <c r="A20" s="4" t="s">
        <v>13</v>
      </c>
      <c r="B20" s="26">
        <v>1</v>
      </c>
      <c r="C20" s="30">
        <v>0.03</v>
      </c>
      <c r="D20" s="42">
        <v>0.12</v>
      </c>
      <c r="E20" s="13">
        <f>IF(MOD(E$2-1,$B20)=0,D20*(1+$C20),D20)</f>
        <v>0.1236</v>
      </c>
      <c r="F20" s="13">
        <f t="shared" ref="F20:AB20" si="15">IF(MOD(F$2-1,$B20)=0,E20*(1+$C20),E20)</f>
        <v>0.127308</v>
      </c>
      <c r="G20" s="13">
        <f t="shared" si="15"/>
        <v>0.13112724000000001</v>
      </c>
      <c r="H20" s="13">
        <f t="shared" si="15"/>
        <v>0.1350610572</v>
      </c>
      <c r="I20" s="13">
        <f t="shared" si="15"/>
        <v>0.13911288891600002</v>
      </c>
      <c r="J20" s="13">
        <f t="shared" si="15"/>
        <v>0.14328627558348003</v>
      </c>
      <c r="K20" s="13">
        <f t="shared" si="15"/>
        <v>0.14758486385098443</v>
      </c>
      <c r="L20" s="13">
        <f t="shared" si="15"/>
        <v>0.15201240976651398</v>
      </c>
      <c r="M20" s="13">
        <f t="shared" si="15"/>
        <v>0.15657278205950939</v>
      </c>
      <c r="N20" s="13">
        <f t="shared" si="15"/>
        <v>0.16126996552129469</v>
      </c>
      <c r="O20" s="13">
        <f t="shared" si="15"/>
        <v>0.16610806448693352</v>
      </c>
      <c r="P20" s="13">
        <f t="shared" si="15"/>
        <v>0.17109130642154152</v>
      </c>
      <c r="Q20" s="13">
        <f t="shared" si="15"/>
        <v>0.17622404561418778</v>
      </c>
      <c r="R20" s="13">
        <f t="shared" si="15"/>
        <v>0.18151076698261343</v>
      </c>
      <c r="S20" s="13">
        <f t="shared" si="15"/>
        <v>0.18695608999209185</v>
      </c>
      <c r="T20" s="13">
        <f t="shared" si="15"/>
        <v>0.1925647726918546</v>
      </c>
      <c r="U20" s="13">
        <f t="shared" si="15"/>
        <v>0.19834171587261024</v>
      </c>
      <c r="V20" s="13">
        <f t="shared" si="15"/>
        <v>0.20429196734878854</v>
      </c>
      <c r="W20" s="13">
        <f t="shared" si="15"/>
        <v>0.21042072636925221</v>
      </c>
      <c r="X20" s="13">
        <f t="shared" si="15"/>
        <v>0.2167333481603298</v>
      </c>
      <c r="Y20" s="13">
        <f t="shared" si="15"/>
        <v>0.22323534860513969</v>
      </c>
      <c r="Z20" s="13">
        <f t="shared" si="15"/>
        <v>0.22993240906329387</v>
      </c>
      <c r="AA20" s="13">
        <f t="shared" si="15"/>
        <v>0.23683038133519269</v>
      </c>
      <c r="AB20" s="13">
        <f t="shared" si="15"/>
        <v>0.24393529277524847</v>
      </c>
    </row>
    <row r="21" spans="1:28" x14ac:dyDescent="0.25">
      <c r="A21" s="4" t="s">
        <v>54</v>
      </c>
      <c r="D21" s="2">
        <f>D20*D19</f>
        <v>13200</v>
      </c>
      <c r="E21" s="2">
        <f t="shared" ref="E21:AB21" si="16">E20*E19</f>
        <v>13596</v>
      </c>
      <c r="F21" s="2">
        <f t="shared" si="16"/>
        <v>14003.880000000001</v>
      </c>
      <c r="G21" s="2">
        <f t="shared" si="16"/>
        <v>14423.9964</v>
      </c>
      <c r="H21" s="2">
        <f t="shared" si="16"/>
        <v>14856.716292000001</v>
      </c>
      <c r="I21" s="2">
        <f t="shared" si="16"/>
        <v>15302.417780760003</v>
      </c>
      <c r="J21" s="2">
        <f t="shared" si="16"/>
        <v>15761.490314182804</v>
      </c>
      <c r="K21" s="2">
        <f t="shared" si="16"/>
        <v>16234.335023608288</v>
      </c>
      <c r="L21" s="2">
        <f t="shared" si="16"/>
        <v>16721.365074316538</v>
      </c>
      <c r="M21" s="2">
        <f t="shared" si="16"/>
        <v>17223.006026546034</v>
      </c>
      <c r="N21" s="2">
        <f t="shared" si="16"/>
        <v>17739.696207342415</v>
      </c>
      <c r="O21" s="2">
        <f t="shared" si="16"/>
        <v>18271.887093562687</v>
      </c>
      <c r="P21" s="2">
        <f t="shared" si="16"/>
        <v>18820.043706369568</v>
      </c>
      <c r="Q21" s="2">
        <f t="shared" si="16"/>
        <v>19384.645017560655</v>
      </c>
      <c r="R21" s="2">
        <f t="shared" si="16"/>
        <v>19966.184368087477</v>
      </c>
      <c r="S21" s="2">
        <f t="shared" si="16"/>
        <v>20565.169899130102</v>
      </c>
      <c r="T21" s="2">
        <f t="shared" si="16"/>
        <v>21182.124996104005</v>
      </c>
      <c r="U21" s="2">
        <f t="shared" si="16"/>
        <v>21817.588745987126</v>
      </c>
      <c r="V21" s="2">
        <f t="shared" si="16"/>
        <v>22472.116408366739</v>
      </c>
      <c r="W21" s="2">
        <f t="shared" si="16"/>
        <v>23146.279900617745</v>
      </c>
      <c r="X21" s="2">
        <f t="shared" si="16"/>
        <v>23840.668297636279</v>
      </c>
      <c r="Y21" s="2">
        <f t="shared" si="16"/>
        <v>24555.888346565367</v>
      </c>
      <c r="Z21" s="2">
        <f t="shared" si="16"/>
        <v>25292.564996962326</v>
      </c>
      <c r="AA21" s="2">
        <f t="shared" si="16"/>
        <v>26051.341946871195</v>
      </c>
      <c r="AB21" s="2">
        <f t="shared" si="16"/>
        <v>26832.882205277332</v>
      </c>
    </row>
    <row r="22" spans="1:28" x14ac:dyDescent="0.25">
      <c r="A22" s="4" t="s">
        <v>14</v>
      </c>
      <c r="D22" s="41">
        <v>21000</v>
      </c>
      <c r="E22" s="12">
        <f>D22</f>
        <v>21000</v>
      </c>
      <c r="F22" s="12">
        <f t="shared" ref="F22:AB22" si="17">E22</f>
        <v>21000</v>
      </c>
      <c r="G22" s="12">
        <f t="shared" si="17"/>
        <v>21000</v>
      </c>
      <c r="H22" s="12">
        <f t="shared" si="17"/>
        <v>21000</v>
      </c>
      <c r="I22" s="12">
        <f t="shared" si="17"/>
        <v>21000</v>
      </c>
      <c r="J22" s="12">
        <f t="shared" si="17"/>
        <v>21000</v>
      </c>
      <c r="K22" s="12">
        <f t="shared" si="17"/>
        <v>21000</v>
      </c>
      <c r="L22" s="12">
        <f t="shared" si="17"/>
        <v>21000</v>
      </c>
      <c r="M22" s="12">
        <f t="shared" si="17"/>
        <v>21000</v>
      </c>
      <c r="N22" s="12">
        <f t="shared" si="17"/>
        <v>21000</v>
      </c>
      <c r="O22" s="12">
        <f t="shared" si="17"/>
        <v>21000</v>
      </c>
      <c r="P22" s="12">
        <f t="shared" si="17"/>
        <v>21000</v>
      </c>
      <c r="Q22" s="12">
        <f t="shared" si="17"/>
        <v>21000</v>
      </c>
      <c r="R22" s="12">
        <f t="shared" si="17"/>
        <v>21000</v>
      </c>
      <c r="S22" s="12">
        <f t="shared" si="17"/>
        <v>21000</v>
      </c>
      <c r="T22" s="12">
        <f t="shared" si="17"/>
        <v>21000</v>
      </c>
      <c r="U22" s="12">
        <f t="shared" si="17"/>
        <v>21000</v>
      </c>
      <c r="V22" s="12">
        <f t="shared" si="17"/>
        <v>21000</v>
      </c>
      <c r="W22" s="12">
        <f t="shared" si="17"/>
        <v>21000</v>
      </c>
      <c r="X22" s="12">
        <f t="shared" si="17"/>
        <v>21000</v>
      </c>
      <c r="Y22" s="12">
        <f t="shared" si="17"/>
        <v>21000</v>
      </c>
      <c r="Z22" s="12">
        <f t="shared" si="17"/>
        <v>21000</v>
      </c>
      <c r="AA22" s="12">
        <f t="shared" si="17"/>
        <v>21000</v>
      </c>
      <c r="AB22" s="12">
        <f t="shared" si="17"/>
        <v>21000</v>
      </c>
    </row>
    <row r="23" spans="1:28" x14ac:dyDescent="0.25">
      <c r="A23" s="4" t="s">
        <v>15</v>
      </c>
      <c r="B23" s="26">
        <v>1</v>
      </c>
      <c r="C23" s="30">
        <v>0.03</v>
      </c>
      <c r="D23" s="42">
        <v>0.44</v>
      </c>
      <c r="E23" s="13">
        <f>IF(MOD(E$2-1,$B23)=0,D23*(1+$C23),D23)</f>
        <v>0.45319999999999999</v>
      </c>
      <c r="F23" s="13">
        <f t="shared" ref="F23:AB23" si="18">IF(MOD(F$2-1,$B23)=0,E23*(1+$C23),E23)</f>
        <v>0.46679599999999999</v>
      </c>
      <c r="G23" s="13">
        <f t="shared" si="18"/>
        <v>0.48079988000000001</v>
      </c>
      <c r="H23" s="13">
        <f t="shared" si="18"/>
        <v>0.49522387640000004</v>
      </c>
      <c r="I23" s="13">
        <f t="shared" si="18"/>
        <v>0.51008059269200001</v>
      </c>
      <c r="J23" s="13">
        <f t="shared" si="18"/>
        <v>0.52538301047276004</v>
      </c>
      <c r="K23" s="13">
        <f t="shared" si="18"/>
        <v>0.54114450078694287</v>
      </c>
      <c r="L23" s="13">
        <f t="shared" si="18"/>
        <v>0.55737883581055114</v>
      </c>
      <c r="M23" s="13">
        <f t="shared" si="18"/>
        <v>0.57410020088486768</v>
      </c>
      <c r="N23" s="13">
        <f t="shared" si="18"/>
        <v>0.59132320691141371</v>
      </c>
      <c r="O23" s="13">
        <f t="shared" si="18"/>
        <v>0.6090629031187561</v>
      </c>
      <c r="P23" s="13">
        <f t="shared" si="18"/>
        <v>0.62733479021231875</v>
      </c>
      <c r="Q23" s="13">
        <f t="shared" si="18"/>
        <v>0.64615483391868833</v>
      </c>
      <c r="R23" s="13">
        <f t="shared" si="18"/>
        <v>0.66553947893624898</v>
      </c>
      <c r="S23" s="13">
        <f t="shared" si="18"/>
        <v>0.68550566330433649</v>
      </c>
      <c r="T23" s="13">
        <f t="shared" si="18"/>
        <v>0.70607083320346664</v>
      </c>
      <c r="U23" s="13">
        <f t="shared" si="18"/>
        <v>0.7272529581995707</v>
      </c>
      <c r="V23" s="13">
        <f t="shared" si="18"/>
        <v>0.74907054694555786</v>
      </c>
      <c r="W23" s="13">
        <f t="shared" si="18"/>
        <v>0.77154266335392463</v>
      </c>
      <c r="X23" s="13">
        <f t="shared" si="18"/>
        <v>0.79468894325454242</v>
      </c>
      <c r="Y23" s="13">
        <f t="shared" si="18"/>
        <v>0.81852961155217874</v>
      </c>
      <c r="Z23" s="13">
        <f t="shared" si="18"/>
        <v>0.84308549989874415</v>
      </c>
      <c r="AA23" s="13">
        <f t="shared" si="18"/>
        <v>0.86837806489570646</v>
      </c>
      <c r="AB23" s="13">
        <f t="shared" si="18"/>
        <v>0.89442940684257766</v>
      </c>
    </row>
    <row r="24" spans="1:28" x14ac:dyDescent="0.25">
      <c r="A24" s="4" t="s">
        <v>55</v>
      </c>
      <c r="D24" s="2">
        <f>D23*D22</f>
        <v>9240</v>
      </c>
      <c r="E24" s="2">
        <f>E23*E22</f>
        <v>9517.2000000000007</v>
      </c>
      <c r="F24" s="2">
        <f t="shared" ref="F24:AB24" si="19">F23*F22</f>
        <v>9802.7160000000003</v>
      </c>
      <c r="G24" s="2">
        <f t="shared" si="19"/>
        <v>10096.797480000001</v>
      </c>
      <c r="H24" s="2">
        <f t="shared" si="19"/>
        <v>10399.701404400001</v>
      </c>
      <c r="I24" s="2">
        <f t="shared" si="19"/>
        <v>10711.692446532001</v>
      </c>
      <c r="J24" s="2">
        <f t="shared" si="19"/>
        <v>11033.04321992796</v>
      </c>
      <c r="K24" s="2">
        <f t="shared" si="19"/>
        <v>11364.0345165258</v>
      </c>
      <c r="L24" s="2">
        <f t="shared" si="19"/>
        <v>11704.955552021574</v>
      </c>
      <c r="M24" s="2">
        <f t="shared" si="19"/>
        <v>12056.104218582221</v>
      </c>
      <c r="N24" s="2">
        <f t="shared" si="19"/>
        <v>12417.787345139688</v>
      </c>
      <c r="O24" s="2">
        <f t="shared" si="19"/>
        <v>12790.320965493878</v>
      </c>
      <c r="P24" s="2">
        <f t="shared" si="19"/>
        <v>13174.030594458694</v>
      </c>
      <c r="Q24" s="2">
        <f t="shared" si="19"/>
        <v>13569.251512292454</v>
      </c>
      <c r="R24" s="2">
        <f t="shared" si="19"/>
        <v>13976.329057661229</v>
      </c>
      <c r="S24" s="2">
        <f t="shared" si="19"/>
        <v>14395.618929391067</v>
      </c>
      <c r="T24" s="2">
        <f t="shared" si="19"/>
        <v>14827.487497272799</v>
      </c>
      <c r="U24" s="2">
        <f t="shared" si="19"/>
        <v>15272.312122190984</v>
      </c>
      <c r="V24" s="2">
        <f t="shared" si="19"/>
        <v>15730.481485856715</v>
      </c>
      <c r="W24" s="2">
        <f t="shared" si="19"/>
        <v>16202.395930432418</v>
      </c>
      <c r="X24" s="2">
        <f t="shared" si="19"/>
        <v>16688.467808345391</v>
      </c>
      <c r="Y24" s="2">
        <f t="shared" si="19"/>
        <v>17189.121842595752</v>
      </c>
      <c r="Z24" s="2">
        <f t="shared" si="19"/>
        <v>17704.795497873627</v>
      </c>
      <c r="AA24" s="2">
        <f t="shared" si="19"/>
        <v>18235.939362809837</v>
      </c>
      <c r="AB24" s="2">
        <f t="shared" si="19"/>
        <v>18783.017543694132</v>
      </c>
    </row>
    <row r="25" spans="1:28" x14ac:dyDescent="0.25">
      <c r="A25" s="4" t="s">
        <v>61</v>
      </c>
      <c r="B25" s="26">
        <v>1</v>
      </c>
      <c r="C25" s="30">
        <v>0.03</v>
      </c>
      <c r="D25" s="22">
        <v>2000</v>
      </c>
      <c r="E25" s="2">
        <f>IF(MOD(E$2-1,$B25)=0,D25*(1+$C25),D25)</f>
        <v>2060</v>
      </c>
      <c r="F25" s="2">
        <f t="shared" ref="F25:AB29" si="20">IF(MOD(F$2-1,$B25)=0,E25*(1+$C25),E25)</f>
        <v>2121.8000000000002</v>
      </c>
      <c r="G25" s="2">
        <f t="shared" si="20"/>
        <v>2185.4540000000002</v>
      </c>
      <c r="H25" s="2">
        <f t="shared" si="20"/>
        <v>2251.0176200000001</v>
      </c>
      <c r="I25" s="2">
        <f t="shared" si="20"/>
        <v>2318.5481486000003</v>
      </c>
      <c r="J25" s="2">
        <f t="shared" si="20"/>
        <v>2388.1045930580003</v>
      </c>
      <c r="K25" s="2">
        <f t="shared" si="20"/>
        <v>2459.7477308497405</v>
      </c>
      <c r="L25" s="2">
        <f t="shared" si="20"/>
        <v>2533.5401627752326</v>
      </c>
      <c r="M25" s="2">
        <f t="shared" si="20"/>
        <v>2609.5463676584895</v>
      </c>
      <c r="N25" s="2">
        <f t="shared" si="20"/>
        <v>2687.8327586882442</v>
      </c>
      <c r="O25" s="2">
        <f t="shared" si="20"/>
        <v>2768.4677414488915</v>
      </c>
      <c r="P25" s="2">
        <f t="shared" si="20"/>
        <v>2851.5217736923582</v>
      </c>
      <c r="Q25" s="2">
        <f t="shared" si="20"/>
        <v>2937.0674269031292</v>
      </c>
      <c r="R25" s="2">
        <f t="shared" si="20"/>
        <v>3025.1794497102233</v>
      </c>
      <c r="S25" s="2">
        <f t="shared" si="20"/>
        <v>3115.9348332015302</v>
      </c>
      <c r="T25" s="2">
        <f t="shared" si="20"/>
        <v>3209.412878197576</v>
      </c>
      <c r="U25" s="2">
        <f t="shared" si="20"/>
        <v>3305.6952645435035</v>
      </c>
      <c r="V25" s="2">
        <f t="shared" si="20"/>
        <v>3404.8661224798088</v>
      </c>
      <c r="W25" s="2">
        <f t="shared" si="20"/>
        <v>3507.0121061542031</v>
      </c>
      <c r="X25" s="2">
        <f t="shared" si="20"/>
        <v>3612.2224693388293</v>
      </c>
      <c r="Y25" s="2">
        <f t="shared" si="20"/>
        <v>3720.5891434189944</v>
      </c>
      <c r="Z25" s="2">
        <f t="shared" si="20"/>
        <v>3832.2068177215642</v>
      </c>
      <c r="AA25" s="2">
        <f t="shared" si="20"/>
        <v>3947.1730222532115</v>
      </c>
      <c r="AB25" s="2">
        <f t="shared" si="20"/>
        <v>4065.588212920808</v>
      </c>
    </row>
    <row r="26" spans="1:28" x14ac:dyDescent="0.25">
      <c r="A26" s="4" t="s">
        <v>62</v>
      </c>
      <c r="B26" s="26">
        <v>1</v>
      </c>
      <c r="C26" s="30">
        <v>0.03</v>
      </c>
      <c r="D26" s="22">
        <v>6000</v>
      </c>
      <c r="E26" s="2">
        <f>IF(MOD(E$2-1,$B26)=0,D26*(1+$C26),D26)</f>
        <v>6180</v>
      </c>
      <c r="F26" s="2">
        <f t="shared" si="20"/>
        <v>6365.4000000000005</v>
      </c>
      <c r="G26" s="2">
        <f t="shared" si="20"/>
        <v>6556.362000000001</v>
      </c>
      <c r="H26" s="2">
        <f t="shared" si="20"/>
        <v>6753.0528600000016</v>
      </c>
      <c r="I26" s="2">
        <f t="shared" si="20"/>
        <v>6955.6444458000014</v>
      </c>
      <c r="J26" s="2">
        <f t="shared" si="20"/>
        <v>7164.3137791740019</v>
      </c>
      <c r="K26" s="2">
        <f t="shared" si="20"/>
        <v>7379.2431925492219</v>
      </c>
      <c r="L26" s="2">
        <f t="shared" si="20"/>
        <v>7600.6204883256987</v>
      </c>
      <c r="M26" s="2">
        <f t="shared" si="20"/>
        <v>7828.6391029754695</v>
      </c>
      <c r="N26" s="2">
        <f t="shared" si="20"/>
        <v>8063.4982760647335</v>
      </c>
      <c r="O26" s="2">
        <f t="shared" si="20"/>
        <v>8305.4032243466754</v>
      </c>
      <c r="P26" s="2">
        <f t="shared" si="20"/>
        <v>8554.5653210770761</v>
      </c>
      <c r="Q26" s="2">
        <f t="shared" si="20"/>
        <v>8811.202280709389</v>
      </c>
      <c r="R26" s="2">
        <f t="shared" si="20"/>
        <v>9075.5383491306711</v>
      </c>
      <c r="S26" s="2">
        <f t="shared" si="20"/>
        <v>9347.8044996045919</v>
      </c>
      <c r="T26" s="2">
        <f t="shared" si="20"/>
        <v>9628.2386345927298</v>
      </c>
      <c r="U26" s="2">
        <f t="shared" si="20"/>
        <v>9917.0857936305129</v>
      </c>
      <c r="V26" s="2">
        <f t="shared" si="20"/>
        <v>10214.598367439428</v>
      </c>
      <c r="W26" s="2">
        <f t="shared" si="20"/>
        <v>10521.036318462611</v>
      </c>
      <c r="X26" s="2">
        <f t="shared" si="20"/>
        <v>10836.66740801649</v>
      </c>
      <c r="Y26" s="2">
        <f t="shared" si="20"/>
        <v>11161.767430256985</v>
      </c>
      <c r="Z26" s="2">
        <f t="shared" si="20"/>
        <v>11496.620453164694</v>
      </c>
      <c r="AA26" s="2">
        <f t="shared" si="20"/>
        <v>11841.519066759636</v>
      </c>
      <c r="AB26" s="2">
        <f t="shared" si="20"/>
        <v>12196.764638762426</v>
      </c>
    </row>
    <row r="27" spans="1:28" x14ac:dyDescent="0.25">
      <c r="A27" s="4" t="s">
        <v>19</v>
      </c>
      <c r="B27" s="26">
        <v>1</v>
      </c>
      <c r="C27" s="30">
        <v>0.03</v>
      </c>
      <c r="D27" s="22">
        <v>2000</v>
      </c>
      <c r="E27" s="2">
        <f t="shared" ref="E27:T29" si="21">IF(MOD(E$2-1,$B27)=0,D27*(1+$C27),D27)</f>
        <v>2060</v>
      </c>
      <c r="F27" s="2">
        <f t="shared" si="21"/>
        <v>2121.8000000000002</v>
      </c>
      <c r="G27" s="2">
        <f t="shared" si="21"/>
        <v>2185.4540000000002</v>
      </c>
      <c r="H27" s="2">
        <f t="shared" si="21"/>
        <v>2251.0176200000001</v>
      </c>
      <c r="I27" s="2">
        <f t="shared" si="21"/>
        <v>2318.5481486000003</v>
      </c>
      <c r="J27" s="2">
        <f t="shared" si="21"/>
        <v>2388.1045930580003</v>
      </c>
      <c r="K27" s="2">
        <f t="shared" si="21"/>
        <v>2459.7477308497405</v>
      </c>
      <c r="L27" s="2">
        <f t="shared" si="21"/>
        <v>2533.5401627752326</v>
      </c>
      <c r="M27" s="2">
        <f t="shared" si="21"/>
        <v>2609.5463676584895</v>
      </c>
      <c r="N27" s="2">
        <f t="shared" si="21"/>
        <v>2687.8327586882442</v>
      </c>
      <c r="O27" s="2">
        <f t="shared" si="21"/>
        <v>2768.4677414488915</v>
      </c>
      <c r="P27" s="2">
        <f t="shared" si="21"/>
        <v>2851.5217736923582</v>
      </c>
      <c r="Q27" s="2">
        <f t="shared" si="21"/>
        <v>2937.0674269031292</v>
      </c>
      <c r="R27" s="2">
        <f t="shared" si="21"/>
        <v>3025.1794497102233</v>
      </c>
      <c r="S27" s="2">
        <f t="shared" si="21"/>
        <v>3115.9348332015302</v>
      </c>
      <c r="T27" s="2">
        <f t="shared" si="21"/>
        <v>3209.412878197576</v>
      </c>
      <c r="U27" s="2">
        <f t="shared" si="20"/>
        <v>3305.6952645435035</v>
      </c>
      <c r="V27" s="2">
        <f t="shared" si="20"/>
        <v>3404.8661224798088</v>
      </c>
      <c r="W27" s="2">
        <f t="shared" si="20"/>
        <v>3507.0121061542031</v>
      </c>
      <c r="X27" s="2">
        <f t="shared" si="20"/>
        <v>3612.2224693388293</v>
      </c>
      <c r="Y27" s="2">
        <f t="shared" si="20"/>
        <v>3720.5891434189944</v>
      </c>
      <c r="Z27" s="2">
        <f t="shared" si="20"/>
        <v>3832.2068177215642</v>
      </c>
      <c r="AA27" s="2">
        <f t="shared" si="20"/>
        <v>3947.1730222532115</v>
      </c>
      <c r="AB27" s="2">
        <f t="shared" si="20"/>
        <v>4065.588212920808</v>
      </c>
    </row>
    <row r="28" spans="1:28" x14ac:dyDescent="0.25">
      <c r="A28" s="4" t="s">
        <v>20</v>
      </c>
      <c r="B28" s="26">
        <v>1</v>
      </c>
      <c r="C28" s="30">
        <v>0.03</v>
      </c>
      <c r="D28" s="22">
        <v>3000</v>
      </c>
      <c r="E28" s="2">
        <f t="shared" si="21"/>
        <v>3090</v>
      </c>
      <c r="F28" s="2">
        <f t="shared" si="21"/>
        <v>3182.7000000000003</v>
      </c>
      <c r="G28" s="2">
        <f t="shared" si="21"/>
        <v>3278.1810000000005</v>
      </c>
      <c r="H28" s="2">
        <f t="shared" si="21"/>
        <v>3376.5264300000008</v>
      </c>
      <c r="I28" s="2">
        <f t="shared" si="21"/>
        <v>3477.8222229000007</v>
      </c>
      <c r="J28" s="2">
        <f t="shared" si="21"/>
        <v>3582.1568895870009</v>
      </c>
      <c r="K28" s="2">
        <f t="shared" si="21"/>
        <v>3689.621596274611</v>
      </c>
      <c r="L28" s="2">
        <f t="shared" si="21"/>
        <v>3800.3102441628494</v>
      </c>
      <c r="M28" s="2">
        <f t="shared" si="21"/>
        <v>3914.3195514877348</v>
      </c>
      <c r="N28" s="2">
        <f t="shared" si="21"/>
        <v>4031.7491380323668</v>
      </c>
      <c r="O28" s="2">
        <f t="shared" si="21"/>
        <v>4152.7016121733377</v>
      </c>
      <c r="P28" s="2">
        <f t="shared" si="21"/>
        <v>4277.282660538538</v>
      </c>
      <c r="Q28" s="2">
        <f t="shared" si="21"/>
        <v>4405.6011403546945</v>
      </c>
      <c r="R28" s="2">
        <f t="shared" si="21"/>
        <v>4537.7691745653356</v>
      </c>
      <c r="S28" s="2">
        <f t="shared" si="21"/>
        <v>4673.902249802296</v>
      </c>
      <c r="T28" s="2">
        <f t="shared" si="21"/>
        <v>4814.1193172963649</v>
      </c>
      <c r="U28" s="2">
        <f t="shared" si="20"/>
        <v>4958.5428968152564</v>
      </c>
      <c r="V28" s="2">
        <f t="shared" si="20"/>
        <v>5107.2991837197142</v>
      </c>
      <c r="W28" s="2">
        <f t="shared" si="20"/>
        <v>5260.5181592313056</v>
      </c>
      <c r="X28" s="2">
        <f t="shared" si="20"/>
        <v>5418.3337040082451</v>
      </c>
      <c r="Y28" s="2">
        <f t="shared" si="20"/>
        <v>5580.8837151284924</v>
      </c>
      <c r="Z28" s="2">
        <f t="shared" si="20"/>
        <v>5748.3102265823472</v>
      </c>
      <c r="AA28" s="2">
        <f t="shared" si="20"/>
        <v>5920.7595333798181</v>
      </c>
      <c r="AB28" s="2">
        <f t="shared" si="20"/>
        <v>6098.3823193812132</v>
      </c>
    </row>
    <row r="29" spans="1:28" ht="15.75" thickBot="1" x14ac:dyDescent="0.3">
      <c r="A29" s="4" t="s">
        <v>47</v>
      </c>
      <c r="B29" s="26">
        <v>1</v>
      </c>
      <c r="C29" s="30">
        <v>0.03</v>
      </c>
      <c r="D29" s="22">
        <v>24000</v>
      </c>
      <c r="E29" s="2">
        <f>IF(MOD(E$2-1,$B29)=0,D29*(1+$C29),D29)</f>
        <v>24720</v>
      </c>
      <c r="F29" s="2">
        <f t="shared" si="21"/>
        <v>25461.600000000002</v>
      </c>
      <c r="G29" s="2">
        <f t="shared" si="21"/>
        <v>26225.448000000004</v>
      </c>
      <c r="H29" s="2">
        <f t="shared" si="21"/>
        <v>27012.211440000006</v>
      </c>
      <c r="I29" s="2">
        <f t="shared" si="21"/>
        <v>27822.577783200006</v>
      </c>
      <c r="J29" s="2">
        <f t="shared" si="21"/>
        <v>28657.255116696007</v>
      </c>
      <c r="K29" s="2">
        <f t="shared" si="21"/>
        <v>29516.972770196888</v>
      </c>
      <c r="L29" s="2">
        <f t="shared" si="21"/>
        <v>30402.481953302795</v>
      </c>
      <c r="M29" s="2">
        <f t="shared" si="21"/>
        <v>31314.556411901878</v>
      </c>
      <c r="N29" s="2">
        <f t="shared" si="21"/>
        <v>32253.993104258934</v>
      </c>
      <c r="O29" s="2">
        <f t="shared" si="21"/>
        <v>33221.612897386702</v>
      </c>
      <c r="P29" s="2">
        <f t="shared" si="21"/>
        <v>34218.261284308304</v>
      </c>
      <c r="Q29" s="2">
        <f t="shared" si="21"/>
        <v>35244.809122837556</v>
      </c>
      <c r="R29" s="2">
        <f t="shared" si="21"/>
        <v>36302.153396522684</v>
      </c>
      <c r="S29" s="2">
        <f t="shared" si="21"/>
        <v>37391.217998418368</v>
      </c>
      <c r="T29" s="2">
        <f t="shared" si="21"/>
        <v>38512.954538370919</v>
      </c>
      <c r="U29" s="2">
        <f t="shared" si="20"/>
        <v>39668.343174522051</v>
      </c>
      <c r="V29" s="2">
        <f t="shared" si="20"/>
        <v>40858.393469757713</v>
      </c>
      <c r="W29" s="2">
        <f t="shared" si="20"/>
        <v>42084.145273850445</v>
      </c>
      <c r="X29" s="2">
        <f t="shared" si="20"/>
        <v>43346.669632065961</v>
      </c>
      <c r="Y29" s="2">
        <f t="shared" si="20"/>
        <v>44647.06972102794</v>
      </c>
      <c r="Z29" s="2">
        <f t="shared" si="20"/>
        <v>45986.481812658778</v>
      </c>
      <c r="AA29" s="2">
        <f t="shared" si="20"/>
        <v>47366.076267038545</v>
      </c>
      <c r="AB29" s="2">
        <f t="shared" si="20"/>
        <v>48787.058555049705</v>
      </c>
    </row>
    <row r="30" spans="1:28" s="3" customFormat="1" ht="15.75" thickTop="1" x14ac:dyDescent="0.25">
      <c r="A30" s="8" t="s">
        <v>56</v>
      </c>
      <c r="B30" s="25"/>
      <c r="C30" s="29"/>
      <c r="D30" s="9">
        <f>D29+D28+D27+D26+D24+D21+D25</f>
        <v>59440</v>
      </c>
      <c r="E30" s="9">
        <f t="shared" ref="E30:AB30" si="22">E29+E28+E27+E26+E24+E21+E25</f>
        <v>61223.199999999997</v>
      </c>
      <c r="F30" s="9">
        <f t="shared" si="22"/>
        <v>63059.896000000008</v>
      </c>
      <c r="G30" s="9">
        <f t="shared" si="22"/>
        <v>64951.692880000002</v>
      </c>
      <c r="H30" s="9">
        <f t="shared" si="22"/>
        <v>66900.243666400012</v>
      </c>
      <c r="I30" s="9">
        <f t="shared" si="22"/>
        <v>68907.250976392024</v>
      </c>
      <c r="J30" s="9">
        <f t="shared" si="22"/>
        <v>70974.468505683762</v>
      </c>
      <c r="K30" s="9">
        <f t="shared" si="22"/>
        <v>73103.702560854304</v>
      </c>
      <c r="L30" s="9">
        <f t="shared" si="22"/>
        <v>75296.813637679923</v>
      </c>
      <c r="M30" s="9">
        <f t="shared" si="22"/>
        <v>77555.718046810318</v>
      </c>
      <c r="N30" s="9">
        <f t="shared" si="22"/>
        <v>79882.389588214632</v>
      </c>
      <c r="O30" s="9">
        <f t="shared" si="22"/>
        <v>82278.861275861069</v>
      </c>
      <c r="P30" s="9">
        <f t="shared" si="22"/>
        <v>84747.227114136884</v>
      </c>
      <c r="Q30" s="9">
        <f t="shared" si="22"/>
        <v>87289.643927561003</v>
      </c>
      <c r="R30" s="9">
        <f t="shared" si="22"/>
        <v>89908.333245387839</v>
      </c>
      <c r="S30" s="9">
        <f t="shared" si="22"/>
        <v>92605.58324274949</v>
      </c>
      <c r="T30" s="9">
        <f t="shared" si="22"/>
        <v>95383.750740031974</v>
      </c>
      <c r="U30" s="9">
        <f t="shared" si="22"/>
        <v>98245.26326223294</v>
      </c>
      <c r="V30" s="9">
        <f t="shared" si="22"/>
        <v>101192.62116009994</v>
      </c>
      <c r="W30" s="9">
        <f t="shared" si="22"/>
        <v>104228.39979490291</v>
      </c>
      <c r="X30" s="9">
        <f t="shared" si="22"/>
        <v>107355.25178875001</v>
      </c>
      <c r="Y30" s="9">
        <f t="shared" si="22"/>
        <v>110575.90934241253</v>
      </c>
      <c r="Z30" s="9">
        <f t="shared" si="22"/>
        <v>113893.18662268491</v>
      </c>
      <c r="AA30" s="9">
        <f t="shared" si="22"/>
        <v>117309.98222136544</v>
      </c>
      <c r="AB30" s="9">
        <f t="shared" si="22"/>
        <v>120829.28168800642</v>
      </c>
    </row>
    <row r="31" spans="1:28" s="4" customFormat="1" x14ac:dyDescent="0.25">
      <c r="B31" s="6"/>
      <c r="C31" s="31"/>
    </row>
    <row r="32" spans="1:28" s="17" customFormat="1" ht="15.75" x14ac:dyDescent="0.25">
      <c r="A32" s="14" t="s">
        <v>23</v>
      </c>
      <c r="B32" s="25"/>
      <c r="C32" s="29"/>
      <c r="D32" s="16">
        <f>D17-D30</f>
        <v>154667.73109243697</v>
      </c>
      <c r="E32" s="16">
        <f>E17-E30</f>
        <v>152884.53109243698</v>
      </c>
      <c r="F32" s="16">
        <f t="shared" ref="F32:AB32" si="23">F17-F30</f>
        <v>159878.22164705885</v>
      </c>
      <c r="G32" s="16">
        <f t="shared" si="23"/>
        <v>157986.42476705887</v>
      </c>
      <c r="H32" s="16">
        <f t="shared" si="23"/>
        <v>165309.77986301179</v>
      </c>
      <c r="I32" s="16">
        <f t="shared" si="23"/>
        <v>163302.77255301975</v>
      </c>
      <c r="J32" s="16">
        <f t="shared" si="23"/>
        <v>170971.05620019863</v>
      </c>
      <c r="K32" s="16">
        <f t="shared" si="23"/>
        <v>168841.8221450281</v>
      </c>
      <c r="L32" s="16">
        <f t="shared" si="23"/>
        <v>176870.98730349663</v>
      </c>
      <c r="M32" s="16">
        <f t="shared" si="23"/>
        <v>174612.08289436623</v>
      </c>
      <c r="N32" s="16">
        <f t="shared" si="23"/>
        <v>183018.80140002072</v>
      </c>
      <c r="O32" s="16">
        <f t="shared" si="23"/>
        <v>180622.32971237428</v>
      </c>
      <c r="P32" s="16">
        <f t="shared" si="23"/>
        <v>189424.02342351028</v>
      </c>
      <c r="Q32" s="16">
        <f t="shared" si="23"/>
        <v>186881.60661008616</v>
      </c>
      <c r="R32" s="16">
        <f t="shared" si="23"/>
        <v>196096.47981914168</v>
      </c>
      <c r="S32" s="16">
        <f t="shared" si="23"/>
        <v>193399.22982178</v>
      </c>
      <c r="T32" s="16">
        <f t="shared" si="23"/>
        <v>203046.30297772403</v>
      </c>
      <c r="U32" s="16">
        <f t="shared" si="23"/>
        <v>200184.79045552306</v>
      </c>
      <c r="V32" s="16">
        <f t="shared" si="23"/>
        <v>210283.93524354388</v>
      </c>
      <c r="W32" s="16">
        <f t="shared" si="23"/>
        <v>207248.15660874089</v>
      </c>
      <c r="X32" s="16">
        <f t="shared" si="23"/>
        <v>217820.132435076</v>
      </c>
      <c r="Y32" s="16">
        <f t="shared" si="23"/>
        <v>214599.47488141345</v>
      </c>
      <c r="Z32" s="16">
        <f t="shared" si="23"/>
        <v>225665.96681233242</v>
      </c>
      <c r="AA32" s="16">
        <f t="shared" si="23"/>
        <v>222249.17121365189</v>
      </c>
      <c r="AB32" s="16">
        <f t="shared" si="23"/>
        <v>233832.82941876171</v>
      </c>
    </row>
    <row r="33" spans="1:28" s="4" customFormat="1" x14ac:dyDescent="0.25">
      <c r="B33" s="6"/>
      <c r="C33" s="31"/>
      <c r="D33" s="18"/>
      <c r="E33" s="18"/>
      <c r="F33" s="18"/>
      <c r="G33" s="18"/>
      <c r="H33" s="18"/>
      <c r="I33" s="18"/>
      <c r="J33" s="18"/>
      <c r="K33" s="18"/>
      <c r="L33" s="18"/>
      <c r="M33" s="18"/>
      <c r="N33" s="18"/>
      <c r="O33" s="18"/>
      <c r="P33" s="18"/>
      <c r="Q33" s="18"/>
      <c r="R33" s="18"/>
    </row>
    <row r="34" spans="1:28" s="4" customFormat="1" ht="18.75" x14ac:dyDescent="0.3">
      <c r="A34" s="15" t="s">
        <v>57</v>
      </c>
      <c r="B34" s="6"/>
      <c r="C34" s="31"/>
      <c r="D34" s="18"/>
      <c r="E34" s="18"/>
      <c r="F34" s="18"/>
      <c r="G34" s="18"/>
      <c r="H34" s="18"/>
      <c r="I34" s="18"/>
      <c r="J34" s="18"/>
      <c r="K34" s="18"/>
      <c r="L34" s="18"/>
      <c r="M34" s="18"/>
      <c r="N34" s="18"/>
      <c r="O34" s="18"/>
      <c r="P34" s="18"/>
      <c r="Q34" s="18"/>
      <c r="R34" s="18"/>
    </row>
    <row r="35" spans="1:28" s="4" customFormat="1" x14ac:dyDescent="0.25">
      <c r="B35" s="6"/>
      <c r="C35" s="31"/>
      <c r="D35" s="18"/>
      <c r="E35" s="18"/>
      <c r="F35" s="18"/>
      <c r="G35" s="18"/>
      <c r="H35" s="18"/>
      <c r="I35" s="18"/>
      <c r="J35" s="18"/>
      <c r="K35" s="18"/>
      <c r="L35" s="18"/>
      <c r="M35" s="18"/>
      <c r="N35" s="18"/>
      <c r="O35" s="18"/>
      <c r="P35" s="18"/>
      <c r="Q35" s="18"/>
      <c r="R35" s="18"/>
    </row>
    <row r="36" spans="1:28" s="4" customFormat="1" x14ac:dyDescent="0.25">
      <c r="A36" s="4" t="s">
        <v>57</v>
      </c>
      <c r="B36" s="25"/>
      <c r="C36" s="29"/>
      <c r="D36" s="22">
        <v>1900000</v>
      </c>
      <c r="E36" s="18"/>
      <c r="F36" s="47" t="s">
        <v>41</v>
      </c>
      <c r="G36" s="48"/>
      <c r="H36" s="49">
        <f>COUNTIF(D68:AB68,"&lt;0")</f>
        <v>0</v>
      </c>
      <c r="I36" s="18"/>
      <c r="J36" s="18"/>
      <c r="K36" s="18"/>
      <c r="L36" s="18"/>
      <c r="M36" s="18"/>
      <c r="N36" s="18"/>
      <c r="O36" s="18"/>
      <c r="P36" s="18"/>
      <c r="Q36" s="18"/>
      <c r="R36" s="18"/>
    </row>
    <row r="37" spans="1:28" s="4" customFormat="1" x14ac:dyDescent="0.25">
      <c r="A37" s="4" t="s">
        <v>58</v>
      </c>
      <c r="B37" s="25"/>
      <c r="C37" s="29"/>
      <c r="D37" s="22">
        <v>220000</v>
      </c>
      <c r="E37" s="18"/>
      <c r="F37" s="50" t="s">
        <v>42</v>
      </c>
      <c r="G37" s="51"/>
      <c r="H37" s="52">
        <f>SUMIF(D68:AB68,"&lt;0")</f>
        <v>0</v>
      </c>
      <c r="I37" s="18"/>
      <c r="J37" s="18"/>
      <c r="K37" s="18"/>
      <c r="L37" s="18"/>
      <c r="M37" s="18"/>
      <c r="N37" s="18"/>
      <c r="O37" s="18"/>
      <c r="P37" s="18"/>
      <c r="Q37" s="18"/>
      <c r="R37" s="18"/>
    </row>
    <row r="38" spans="1:28" s="4" customFormat="1" x14ac:dyDescent="0.25">
      <c r="A38" s="4" t="s">
        <v>60</v>
      </c>
      <c r="B38" s="25"/>
      <c r="C38" s="29"/>
      <c r="D38" s="22">
        <v>2000000</v>
      </c>
      <c r="E38" s="18"/>
      <c r="F38" s="55"/>
      <c r="G38" s="56"/>
      <c r="H38" s="57"/>
      <c r="I38" s="18"/>
      <c r="J38" s="18"/>
      <c r="K38" s="18"/>
      <c r="L38" s="18"/>
      <c r="M38" s="18"/>
      <c r="N38" s="18"/>
      <c r="O38" s="18"/>
      <c r="P38" s="18"/>
      <c r="Q38" s="18"/>
      <c r="R38" s="18"/>
    </row>
    <row r="39" spans="1:28" s="4" customFormat="1" x14ac:dyDescent="0.25">
      <c r="B39" s="6"/>
      <c r="C39" s="31"/>
      <c r="D39" s="18"/>
      <c r="E39" s="18"/>
      <c r="F39" s="18"/>
      <c r="G39" s="18"/>
      <c r="H39" s="18"/>
      <c r="I39" s="18"/>
      <c r="J39" s="18"/>
      <c r="K39" s="18"/>
      <c r="L39" s="18"/>
      <c r="M39" s="18"/>
      <c r="N39" s="18"/>
      <c r="O39" s="18"/>
      <c r="P39" s="18"/>
      <c r="Q39" s="18"/>
      <c r="R39" s="18"/>
    </row>
    <row r="40" spans="1:28" s="4" customFormat="1" ht="18.75" x14ac:dyDescent="0.3">
      <c r="A40" s="15" t="s">
        <v>33</v>
      </c>
      <c r="B40" s="6"/>
      <c r="C40" s="31"/>
      <c r="D40" s="18"/>
      <c r="E40" s="18"/>
      <c r="F40" s="53" t="s">
        <v>59</v>
      </c>
      <c r="G40" s="54"/>
      <c r="H40" s="59">
        <f>D48+D61</f>
        <v>111841.77424392945</v>
      </c>
      <c r="I40" s="18"/>
      <c r="J40" s="18"/>
      <c r="K40" s="18"/>
      <c r="L40" s="18"/>
      <c r="M40" s="18"/>
      <c r="N40" s="18"/>
      <c r="O40" s="18"/>
      <c r="P40" s="18"/>
      <c r="Q40" s="18"/>
      <c r="R40" s="18"/>
    </row>
    <row r="41" spans="1:28" s="4" customFormat="1" x14ac:dyDescent="0.25">
      <c r="B41" s="6"/>
      <c r="C41" s="31"/>
    </row>
    <row r="42" spans="1:28" s="4" customFormat="1" x14ac:dyDescent="0.25">
      <c r="A42" s="4" t="s">
        <v>25</v>
      </c>
      <c r="B42" s="25"/>
      <c r="C42" s="29"/>
      <c r="D42" s="46">
        <v>7.4999999999999997E-2</v>
      </c>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s="4" customFormat="1" x14ac:dyDescent="0.25">
      <c r="A43" s="4" t="s">
        <v>26</v>
      </c>
      <c r="B43" s="25"/>
      <c r="C43" s="29"/>
      <c r="D43" s="24">
        <v>15</v>
      </c>
    </row>
    <row r="44" spans="1:28" s="4" customFormat="1" x14ac:dyDescent="0.25">
      <c r="A44" s="4" t="s">
        <v>27</v>
      </c>
      <c r="B44" s="25"/>
      <c r="C44" s="29"/>
      <c r="D44" s="58">
        <f>D36-D57*1.5-D37</f>
        <v>540000</v>
      </c>
      <c r="E44" s="18"/>
      <c r="F44" s="18"/>
      <c r="G44" s="18"/>
      <c r="H44" s="18"/>
      <c r="I44" s="18"/>
      <c r="J44" s="18"/>
      <c r="K44" s="18"/>
      <c r="L44" s="18"/>
      <c r="M44" s="18"/>
      <c r="N44" s="18"/>
      <c r="O44" s="18"/>
      <c r="P44" s="18"/>
      <c r="Q44" s="18"/>
      <c r="R44" s="18"/>
      <c r="S44" s="18"/>
      <c r="T44" s="18"/>
      <c r="U44" s="18"/>
      <c r="V44" s="18"/>
      <c r="W44" s="18"/>
      <c r="X44" s="18"/>
      <c r="Y44" s="18"/>
      <c r="Z44" s="18"/>
      <c r="AA44" s="18"/>
      <c r="AB44" s="18"/>
    </row>
    <row r="45" spans="1:28" s="4" customFormat="1" x14ac:dyDescent="0.25">
      <c r="A45" s="4" t="s">
        <v>35</v>
      </c>
      <c r="B45" s="25"/>
      <c r="C45" s="29"/>
      <c r="D45" s="22">
        <v>0</v>
      </c>
      <c r="E45" s="18"/>
      <c r="F45" s="18"/>
      <c r="G45" s="18"/>
      <c r="H45" s="18"/>
      <c r="I45" s="18"/>
      <c r="J45" s="18"/>
      <c r="K45" s="18"/>
      <c r="L45" s="18"/>
      <c r="M45" s="18"/>
      <c r="N45" s="18"/>
      <c r="O45" s="18"/>
      <c r="P45" s="18"/>
      <c r="Q45" s="18"/>
      <c r="R45" s="18"/>
      <c r="S45" s="18"/>
      <c r="T45" s="18"/>
      <c r="U45" s="18"/>
      <c r="V45" s="18"/>
      <c r="W45" s="18"/>
      <c r="X45" s="18"/>
      <c r="Y45" s="18"/>
      <c r="Z45" s="18"/>
      <c r="AA45" s="18"/>
      <c r="AB45" s="18"/>
    </row>
    <row r="46" spans="1:28" s="4" customFormat="1" x14ac:dyDescent="0.25">
      <c r="B46" s="6"/>
      <c r="C46" s="31"/>
      <c r="D46" s="32"/>
      <c r="E46" s="32"/>
      <c r="F46" s="32"/>
      <c r="G46" s="32"/>
      <c r="H46" s="32"/>
      <c r="I46" s="32"/>
      <c r="J46" s="32"/>
      <c r="K46" s="32"/>
      <c r="L46" s="32"/>
      <c r="M46" s="32"/>
      <c r="N46" s="32"/>
      <c r="O46" s="32"/>
      <c r="P46" s="32"/>
      <c r="Q46" s="32"/>
      <c r="R46" s="32"/>
      <c r="S46" s="32"/>
      <c r="T46" s="32"/>
      <c r="U46" s="32"/>
      <c r="V46" s="32"/>
      <c r="W46" s="32"/>
      <c r="X46" s="32"/>
      <c r="Y46" s="32"/>
      <c r="Z46" s="32"/>
      <c r="AA46" s="32"/>
      <c r="AB46" s="32"/>
    </row>
    <row r="47" spans="1:28" x14ac:dyDescent="0.25">
      <c r="A47" s="4" t="s">
        <v>28</v>
      </c>
      <c r="D47" s="2">
        <f>IF(D2&lt;=$D43,D44,"")</f>
        <v>540000</v>
      </c>
      <c r="E47" s="2">
        <f t="shared" ref="E47:AB47" si="24">IF(E2&lt;=$D43,D51,"")</f>
        <v>519324.8924227372</v>
      </c>
      <c r="F47" s="2">
        <f t="shared" si="24"/>
        <v>497099.15177717974</v>
      </c>
      <c r="G47" s="2">
        <f t="shared" si="24"/>
        <v>473206.48058320541</v>
      </c>
      <c r="H47" s="2">
        <f t="shared" si="24"/>
        <v>447521.85904968303</v>
      </c>
      <c r="I47" s="2">
        <f t="shared" si="24"/>
        <v>419910.89090114646</v>
      </c>
      <c r="J47" s="2">
        <f t="shared" si="24"/>
        <v>390229.10014146968</v>
      </c>
      <c r="K47" s="2">
        <f t="shared" si="24"/>
        <v>358321.17507481715</v>
      </c>
      <c r="L47" s="2">
        <f t="shared" si="24"/>
        <v>324020.15562816564</v>
      </c>
      <c r="M47" s="2">
        <f t="shared" si="24"/>
        <v>287146.55972301529</v>
      </c>
      <c r="N47" s="2">
        <f t="shared" si="24"/>
        <v>247507.44412497868</v>
      </c>
      <c r="O47" s="2">
        <f t="shared" si="24"/>
        <v>204895.3948570893</v>
      </c>
      <c r="P47" s="2">
        <f t="shared" si="24"/>
        <v>159087.4418941082</v>
      </c>
      <c r="Q47" s="2">
        <f t="shared" si="24"/>
        <v>109843.89245890353</v>
      </c>
      <c r="R47" s="2">
        <f t="shared" si="24"/>
        <v>56907.076816058514</v>
      </c>
      <c r="S47" s="2" t="str">
        <f t="shared" si="24"/>
        <v/>
      </c>
      <c r="T47" s="2" t="str">
        <f t="shared" si="24"/>
        <v/>
      </c>
      <c r="U47" s="2" t="str">
        <f t="shared" si="24"/>
        <v/>
      </c>
      <c r="V47" s="2" t="str">
        <f t="shared" si="24"/>
        <v/>
      </c>
      <c r="W47" s="2" t="str">
        <f t="shared" si="24"/>
        <v/>
      </c>
      <c r="X47" s="2" t="str">
        <f t="shared" si="24"/>
        <v/>
      </c>
      <c r="Y47" s="2" t="str">
        <f t="shared" si="24"/>
        <v/>
      </c>
      <c r="Z47" s="2" t="str">
        <f t="shared" si="24"/>
        <v/>
      </c>
      <c r="AA47" s="2" t="str">
        <f t="shared" si="24"/>
        <v/>
      </c>
      <c r="AB47" s="2" t="str">
        <f t="shared" si="24"/>
        <v/>
      </c>
    </row>
    <row r="48" spans="1:28" x14ac:dyDescent="0.25">
      <c r="A48" s="4" t="s">
        <v>29</v>
      </c>
      <c r="D48" s="19">
        <f t="shared" ref="D48:AB48" si="25">IF(D2&lt;=$D43,PMT($D42,$D43,-$D44,$D45),"")</f>
        <v>61175.107577262781</v>
      </c>
      <c r="E48" s="19">
        <f t="shared" si="25"/>
        <v>61175.107577262781</v>
      </c>
      <c r="F48" s="19">
        <f t="shared" si="25"/>
        <v>61175.107577262781</v>
      </c>
      <c r="G48" s="19">
        <f t="shared" si="25"/>
        <v>61175.107577262781</v>
      </c>
      <c r="H48" s="19">
        <f t="shared" si="25"/>
        <v>61175.107577262781</v>
      </c>
      <c r="I48" s="19">
        <f t="shared" si="25"/>
        <v>61175.107577262781</v>
      </c>
      <c r="J48" s="19">
        <f t="shared" si="25"/>
        <v>61175.107577262781</v>
      </c>
      <c r="K48" s="19">
        <f t="shared" si="25"/>
        <v>61175.107577262781</v>
      </c>
      <c r="L48" s="19">
        <f t="shared" si="25"/>
        <v>61175.107577262781</v>
      </c>
      <c r="M48" s="19">
        <f t="shared" si="25"/>
        <v>61175.107577262781</v>
      </c>
      <c r="N48" s="19">
        <f t="shared" si="25"/>
        <v>61175.107577262781</v>
      </c>
      <c r="O48" s="19">
        <f t="shared" si="25"/>
        <v>61175.107577262781</v>
      </c>
      <c r="P48" s="19">
        <f t="shared" si="25"/>
        <v>61175.107577262781</v>
      </c>
      <c r="Q48" s="19">
        <f t="shared" si="25"/>
        <v>61175.107577262781</v>
      </c>
      <c r="R48" s="19">
        <f t="shared" si="25"/>
        <v>61175.107577262781</v>
      </c>
      <c r="S48" s="19" t="str">
        <f t="shared" si="25"/>
        <v/>
      </c>
      <c r="T48" s="19" t="str">
        <f t="shared" si="25"/>
        <v/>
      </c>
      <c r="U48" s="19" t="str">
        <f t="shared" si="25"/>
        <v/>
      </c>
      <c r="V48" s="19" t="str">
        <f t="shared" si="25"/>
        <v/>
      </c>
      <c r="W48" s="19" t="str">
        <f t="shared" si="25"/>
        <v/>
      </c>
      <c r="X48" s="19" t="str">
        <f t="shared" si="25"/>
        <v/>
      </c>
      <c r="Y48" s="19" t="str">
        <f t="shared" si="25"/>
        <v/>
      </c>
      <c r="Z48" s="19" t="str">
        <f t="shared" si="25"/>
        <v/>
      </c>
      <c r="AA48" s="19" t="str">
        <f t="shared" si="25"/>
        <v/>
      </c>
      <c r="AB48" s="19" t="str">
        <f t="shared" si="25"/>
        <v/>
      </c>
    </row>
    <row r="49" spans="1:28" x14ac:dyDescent="0.25">
      <c r="A49" s="4" t="s">
        <v>31</v>
      </c>
      <c r="D49" s="2">
        <f t="shared" ref="D49:AB49" si="26">IF(D2&lt;=$D$43,D48-D50,"")</f>
        <v>20675.107577262781</v>
      </c>
      <c r="E49" s="2">
        <f t="shared" si="26"/>
        <v>22225.740645557489</v>
      </c>
      <c r="F49" s="2">
        <f t="shared" si="26"/>
        <v>23892.671193974304</v>
      </c>
      <c r="G49" s="2">
        <f t="shared" si="26"/>
        <v>25684.621533522375</v>
      </c>
      <c r="H49" s="2">
        <f t="shared" si="26"/>
        <v>27610.968148536558</v>
      </c>
      <c r="I49" s="2">
        <f t="shared" si="26"/>
        <v>29681.790759676798</v>
      </c>
      <c r="J49" s="2">
        <f t="shared" si="26"/>
        <v>31907.925066652555</v>
      </c>
      <c r="K49" s="2">
        <f t="shared" si="26"/>
        <v>34301.019446651495</v>
      </c>
      <c r="L49" s="2">
        <f t="shared" si="26"/>
        <v>36873.59590515036</v>
      </c>
      <c r="M49" s="2">
        <f t="shared" si="26"/>
        <v>39639.115598036631</v>
      </c>
      <c r="N49" s="2">
        <f t="shared" si="26"/>
        <v>42612.049267889379</v>
      </c>
      <c r="O49" s="2">
        <f t="shared" si="26"/>
        <v>45807.952962981086</v>
      </c>
      <c r="P49" s="2">
        <f t="shared" si="26"/>
        <v>49243.549435204666</v>
      </c>
      <c r="Q49" s="2">
        <f t="shared" si="26"/>
        <v>52936.815642845017</v>
      </c>
      <c r="R49" s="2">
        <f t="shared" si="26"/>
        <v>56907.07681605839</v>
      </c>
      <c r="S49" s="2" t="str">
        <f t="shared" si="26"/>
        <v/>
      </c>
      <c r="T49" s="2" t="str">
        <f t="shared" si="26"/>
        <v/>
      </c>
      <c r="U49" s="2" t="str">
        <f t="shared" si="26"/>
        <v/>
      </c>
      <c r="V49" s="2" t="str">
        <f t="shared" si="26"/>
        <v/>
      </c>
      <c r="W49" s="2" t="str">
        <f t="shared" si="26"/>
        <v/>
      </c>
      <c r="X49" s="2" t="str">
        <f t="shared" si="26"/>
        <v/>
      </c>
      <c r="Y49" s="2" t="str">
        <f t="shared" si="26"/>
        <v/>
      </c>
      <c r="Z49" s="2" t="str">
        <f t="shared" si="26"/>
        <v/>
      </c>
      <c r="AA49" s="2" t="str">
        <f t="shared" si="26"/>
        <v/>
      </c>
      <c r="AB49" s="2" t="str">
        <f t="shared" si="26"/>
        <v/>
      </c>
    </row>
    <row r="50" spans="1:28" x14ac:dyDescent="0.25">
      <c r="A50" s="4" t="s">
        <v>30</v>
      </c>
      <c r="D50" s="2">
        <f t="shared" ref="D50:AB50" si="27">IF(D2&lt;=$D43,D47*$D42,"")</f>
        <v>40500</v>
      </c>
      <c r="E50" s="2">
        <f t="shared" si="27"/>
        <v>38949.366931705292</v>
      </c>
      <c r="F50" s="2">
        <f t="shared" si="27"/>
        <v>37282.436383288477</v>
      </c>
      <c r="G50" s="2">
        <f t="shared" si="27"/>
        <v>35490.486043740406</v>
      </c>
      <c r="H50" s="2">
        <f t="shared" si="27"/>
        <v>33564.139428726223</v>
      </c>
      <c r="I50" s="2">
        <f t="shared" si="27"/>
        <v>31493.316817585983</v>
      </c>
      <c r="J50" s="2">
        <f t="shared" si="27"/>
        <v>29267.182510610226</v>
      </c>
      <c r="K50" s="2">
        <f t="shared" si="27"/>
        <v>26874.088130611286</v>
      </c>
      <c r="L50" s="2">
        <f t="shared" si="27"/>
        <v>24301.511672112421</v>
      </c>
      <c r="M50" s="2">
        <f t="shared" si="27"/>
        <v>21535.991979226146</v>
      </c>
      <c r="N50" s="2">
        <f t="shared" si="27"/>
        <v>18563.058309373399</v>
      </c>
      <c r="O50" s="2">
        <f t="shared" si="27"/>
        <v>15367.154614281697</v>
      </c>
      <c r="P50" s="2">
        <f t="shared" si="27"/>
        <v>11931.558142058115</v>
      </c>
      <c r="Q50" s="2">
        <f t="shared" si="27"/>
        <v>8238.2919344177644</v>
      </c>
      <c r="R50" s="2">
        <f t="shared" si="27"/>
        <v>4268.030761204388</v>
      </c>
      <c r="S50" s="2" t="str">
        <f t="shared" si="27"/>
        <v/>
      </c>
      <c r="T50" s="2" t="str">
        <f t="shared" si="27"/>
        <v/>
      </c>
      <c r="U50" s="2" t="str">
        <f t="shared" si="27"/>
        <v/>
      </c>
      <c r="V50" s="2" t="str">
        <f t="shared" si="27"/>
        <v/>
      </c>
      <c r="W50" s="2" t="str">
        <f t="shared" si="27"/>
        <v/>
      </c>
      <c r="X50" s="2" t="str">
        <f t="shared" si="27"/>
        <v/>
      </c>
      <c r="Y50" s="2" t="str">
        <f t="shared" si="27"/>
        <v/>
      </c>
      <c r="Z50" s="2" t="str">
        <f t="shared" si="27"/>
        <v/>
      </c>
      <c r="AA50" s="2" t="str">
        <f t="shared" si="27"/>
        <v/>
      </c>
      <c r="AB50" s="2" t="str">
        <f t="shared" si="27"/>
        <v/>
      </c>
    </row>
    <row r="51" spans="1:28" x14ac:dyDescent="0.25">
      <c r="A51" s="4" t="s">
        <v>32</v>
      </c>
      <c r="D51" s="2">
        <f t="shared" ref="D51:AB51" si="28">IF(D2&lt;=$D43,D47-D49,"")</f>
        <v>519324.8924227372</v>
      </c>
      <c r="E51" s="2">
        <f t="shared" si="28"/>
        <v>497099.15177717974</v>
      </c>
      <c r="F51" s="2">
        <f t="shared" si="28"/>
        <v>473206.48058320541</v>
      </c>
      <c r="G51" s="2">
        <f t="shared" si="28"/>
        <v>447521.85904968303</v>
      </c>
      <c r="H51" s="2">
        <f t="shared" si="28"/>
        <v>419910.89090114646</v>
      </c>
      <c r="I51" s="2">
        <f t="shared" si="28"/>
        <v>390229.10014146968</v>
      </c>
      <c r="J51" s="2">
        <f t="shared" si="28"/>
        <v>358321.17507481715</v>
      </c>
      <c r="K51" s="2">
        <f t="shared" si="28"/>
        <v>324020.15562816564</v>
      </c>
      <c r="L51" s="2">
        <f t="shared" si="28"/>
        <v>287146.55972301529</v>
      </c>
      <c r="M51" s="2">
        <f t="shared" si="28"/>
        <v>247507.44412497868</v>
      </c>
      <c r="N51" s="2">
        <f t="shared" si="28"/>
        <v>204895.3948570893</v>
      </c>
      <c r="O51" s="2">
        <f t="shared" si="28"/>
        <v>159087.4418941082</v>
      </c>
      <c r="P51" s="2">
        <f t="shared" si="28"/>
        <v>109843.89245890353</v>
      </c>
      <c r="Q51" s="2">
        <f t="shared" si="28"/>
        <v>56907.076816058514</v>
      </c>
      <c r="R51" s="2">
        <f t="shared" si="28"/>
        <v>1.2369127944111824E-10</v>
      </c>
      <c r="S51" s="2" t="str">
        <f t="shared" si="28"/>
        <v/>
      </c>
      <c r="T51" s="2" t="str">
        <f t="shared" si="28"/>
        <v/>
      </c>
      <c r="U51" s="2" t="str">
        <f t="shared" si="28"/>
        <v/>
      </c>
      <c r="V51" s="2" t="str">
        <f t="shared" si="28"/>
        <v/>
      </c>
      <c r="W51" s="2" t="str">
        <f t="shared" si="28"/>
        <v/>
      </c>
      <c r="X51" s="2" t="str">
        <f t="shared" si="28"/>
        <v/>
      </c>
      <c r="Y51" s="2" t="str">
        <f t="shared" si="28"/>
        <v/>
      </c>
      <c r="Z51" s="2" t="str">
        <f t="shared" si="28"/>
        <v/>
      </c>
      <c r="AA51" s="2" t="str">
        <f t="shared" si="28"/>
        <v/>
      </c>
      <c r="AB51" s="2" t="str">
        <f t="shared" si="28"/>
        <v/>
      </c>
    </row>
    <row r="52" spans="1:28" s="4" customFormat="1" x14ac:dyDescent="0.25">
      <c r="B52" s="6"/>
      <c r="C52" s="31"/>
    </row>
    <row r="53" spans="1:28" s="4" customFormat="1" ht="18.75" x14ac:dyDescent="0.3">
      <c r="A53" s="15" t="s">
        <v>34</v>
      </c>
      <c r="B53" s="6"/>
      <c r="C53" s="31"/>
    </row>
    <row r="54" spans="1:28" s="4" customFormat="1" x14ac:dyDescent="0.25">
      <c r="B54" s="6"/>
      <c r="C54" s="31"/>
    </row>
    <row r="55" spans="1:28" s="4" customFormat="1" x14ac:dyDescent="0.25">
      <c r="A55" s="4" t="s">
        <v>25</v>
      </c>
      <c r="B55" s="25"/>
      <c r="C55" s="29"/>
      <c r="D55" s="20">
        <v>0</v>
      </c>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s="4" customFormat="1" x14ac:dyDescent="0.25">
      <c r="A56" s="4" t="s">
        <v>26</v>
      </c>
      <c r="B56" s="25"/>
      <c r="C56" s="29"/>
      <c r="D56" s="24">
        <v>15</v>
      </c>
    </row>
    <row r="57" spans="1:28" s="4" customFormat="1" x14ac:dyDescent="0.25">
      <c r="A57" s="4" t="s">
        <v>27</v>
      </c>
      <c r="B57" s="25"/>
      <c r="C57" s="29"/>
      <c r="D57" s="58">
        <f>MIN(D38,D36)*0.4</f>
        <v>760000</v>
      </c>
      <c r="E57" s="18"/>
      <c r="F57" s="18"/>
      <c r="G57" s="18"/>
      <c r="H57" s="18"/>
      <c r="I57" s="18"/>
      <c r="J57" s="18"/>
      <c r="K57" s="18"/>
      <c r="L57" s="18"/>
      <c r="M57" s="18"/>
      <c r="N57" s="18"/>
      <c r="O57" s="18"/>
      <c r="P57" s="18"/>
      <c r="Q57" s="18"/>
      <c r="R57" s="18"/>
      <c r="S57" s="18"/>
      <c r="T57" s="18"/>
      <c r="U57" s="18"/>
      <c r="V57" s="18"/>
      <c r="W57" s="18"/>
      <c r="X57" s="18"/>
      <c r="Y57" s="18"/>
      <c r="Z57" s="18"/>
      <c r="AA57" s="18"/>
      <c r="AB57" s="18"/>
    </row>
    <row r="58" spans="1:28" s="4" customFormat="1" x14ac:dyDescent="0.25">
      <c r="A58" s="4" t="s">
        <v>35</v>
      </c>
      <c r="B58" s="25"/>
      <c r="C58" s="29"/>
      <c r="D58" s="22">
        <v>0</v>
      </c>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s="4" customFormat="1" x14ac:dyDescent="0.25">
      <c r="B59" s="6"/>
      <c r="C59" s="31"/>
      <c r="D59" s="32"/>
      <c r="E59" s="32"/>
      <c r="F59" s="32"/>
      <c r="G59" s="32"/>
      <c r="H59" s="32"/>
      <c r="I59" s="32"/>
      <c r="J59" s="32"/>
      <c r="K59" s="32"/>
      <c r="L59" s="32"/>
      <c r="M59" s="32"/>
      <c r="N59" s="32"/>
      <c r="O59" s="32"/>
      <c r="P59" s="32"/>
      <c r="Q59" s="32"/>
      <c r="R59" s="32"/>
      <c r="S59" s="32"/>
      <c r="T59" s="32"/>
      <c r="U59" s="32"/>
      <c r="V59" s="32"/>
      <c r="W59" s="32"/>
      <c r="X59" s="32"/>
      <c r="Y59" s="32"/>
      <c r="Z59" s="32"/>
      <c r="AA59" s="32"/>
      <c r="AB59" s="32"/>
    </row>
    <row r="60" spans="1:28" x14ac:dyDescent="0.25">
      <c r="A60" s="4" t="s">
        <v>28</v>
      </c>
      <c r="D60" s="2">
        <f>IF(D2&lt;=$D56,D57,"")</f>
        <v>760000</v>
      </c>
      <c r="E60" s="2">
        <f t="shared" ref="E60:AB60" si="29">IF(E2&lt;=$D56,D64,"")</f>
        <v>709333.33333333337</v>
      </c>
      <c r="F60" s="2">
        <f t="shared" si="29"/>
        <v>658666.66666666674</v>
      </c>
      <c r="G60" s="2">
        <f t="shared" si="29"/>
        <v>608000.00000000012</v>
      </c>
      <c r="H60" s="2">
        <f t="shared" si="29"/>
        <v>557333.33333333349</v>
      </c>
      <c r="I60" s="2">
        <f t="shared" si="29"/>
        <v>506666.6666666668</v>
      </c>
      <c r="J60" s="2">
        <f t="shared" si="29"/>
        <v>456000.00000000012</v>
      </c>
      <c r="K60" s="2">
        <f t="shared" si="29"/>
        <v>405333.33333333343</v>
      </c>
      <c r="L60" s="2">
        <f t="shared" si="29"/>
        <v>354666.66666666674</v>
      </c>
      <c r="M60" s="2">
        <f t="shared" si="29"/>
        <v>304000.00000000006</v>
      </c>
      <c r="N60" s="2">
        <f t="shared" si="29"/>
        <v>253333.3333333334</v>
      </c>
      <c r="O60" s="2">
        <f t="shared" si="29"/>
        <v>202666.66666666674</v>
      </c>
      <c r="P60" s="2">
        <f t="shared" si="29"/>
        <v>152000.00000000009</v>
      </c>
      <c r="Q60" s="2">
        <f t="shared" si="29"/>
        <v>101333.33333333343</v>
      </c>
      <c r="R60" s="2">
        <f t="shared" si="29"/>
        <v>50666.666666666766</v>
      </c>
      <c r="S60" s="2" t="str">
        <f t="shared" si="29"/>
        <v/>
      </c>
      <c r="T60" s="2" t="str">
        <f t="shared" si="29"/>
        <v/>
      </c>
      <c r="U60" s="2" t="str">
        <f t="shared" si="29"/>
        <v/>
      </c>
      <c r="V60" s="2" t="str">
        <f t="shared" si="29"/>
        <v/>
      </c>
      <c r="W60" s="2" t="str">
        <f t="shared" si="29"/>
        <v/>
      </c>
      <c r="X60" s="2" t="str">
        <f t="shared" si="29"/>
        <v/>
      </c>
      <c r="Y60" s="2" t="str">
        <f t="shared" si="29"/>
        <v/>
      </c>
      <c r="Z60" s="2" t="str">
        <f t="shared" si="29"/>
        <v/>
      </c>
      <c r="AA60" s="2" t="str">
        <f t="shared" si="29"/>
        <v/>
      </c>
      <c r="AB60" s="2" t="str">
        <f t="shared" si="29"/>
        <v/>
      </c>
    </row>
    <row r="61" spans="1:28" x14ac:dyDescent="0.25">
      <c r="A61" s="4" t="s">
        <v>29</v>
      </c>
      <c r="D61" s="2">
        <f t="shared" ref="D61:AB61" si="30">IF(D2&lt;=$D56,PMT($D55,$D56,-$D57,$D58),"")</f>
        <v>50666.666666666664</v>
      </c>
      <c r="E61" s="2">
        <f t="shared" si="30"/>
        <v>50666.666666666664</v>
      </c>
      <c r="F61" s="2">
        <f t="shared" si="30"/>
        <v>50666.666666666664</v>
      </c>
      <c r="G61" s="2">
        <f t="shared" si="30"/>
        <v>50666.666666666664</v>
      </c>
      <c r="H61" s="2">
        <f t="shared" si="30"/>
        <v>50666.666666666664</v>
      </c>
      <c r="I61" s="2">
        <f t="shared" si="30"/>
        <v>50666.666666666664</v>
      </c>
      <c r="J61" s="2">
        <f t="shared" si="30"/>
        <v>50666.666666666664</v>
      </c>
      <c r="K61" s="2">
        <f t="shared" si="30"/>
        <v>50666.666666666664</v>
      </c>
      <c r="L61" s="2">
        <f t="shared" si="30"/>
        <v>50666.666666666664</v>
      </c>
      <c r="M61" s="2">
        <f t="shared" si="30"/>
        <v>50666.666666666664</v>
      </c>
      <c r="N61" s="2">
        <f t="shared" si="30"/>
        <v>50666.666666666664</v>
      </c>
      <c r="O61" s="2">
        <f t="shared" si="30"/>
        <v>50666.666666666664</v>
      </c>
      <c r="P61" s="2">
        <f t="shared" si="30"/>
        <v>50666.666666666664</v>
      </c>
      <c r="Q61" s="2">
        <f t="shared" si="30"/>
        <v>50666.666666666664</v>
      </c>
      <c r="R61" s="2">
        <f t="shared" si="30"/>
        <v>50666.666666666664</v>
      </c>
      <c r="S61" s="2" t="str">
        <f t="shared" si="30"/>
        <v/>
      </c>
      <c r="T61" s="2" t="str">
        <f t="shared" si="30"/>
        <v/>
      </c>
      <c r="U61" s="2" t="str">
        <f t="shared" si="30"/>
        <v/>
      </c>
      <c r="V61" s="2" t="str">
        <f t="shared" si="30"/>
        <v/>
      </c>
      <c r="W61" s="2" t="str">
        <f t="shared" si="30"/>
        <v/>
      </c>
      <c r="X61" s="2" t="str">
        <f t="shared" si="30"/>
        <v/>
      </c>
      <c r="Y61" s="2" t="str">
        <f t="shared" si="30"/>
        <v/>
      </c>
      <c r="Z61" s="2" t="str">
        <f t="shared" si="30"/>
        <v/>
      </c>
      <c r="AA61" s="2" t="str">
        <f t="shared" si="30"/>
        <v/>
      </c>
      <c r="AB61" s="2" t="str">
        <f t="shared" si="30"/>
        <v/>
      </c>
    </row>
    <row r="62" spans="1:28" x14ac:dyDescent="0.25">
      <c r="A62" s="4" t="s">
        <v>31</v>
      </c>
      <c r="D62" s="2">
        <f t="shared" ref="D62:AB62" si="31">IF(D2&lt;=$D56,D61-D63,"")</f>
        <v>50666.666666666664</v>
      </c>
      <c r="E62" s="2">
        <f t="shared" si="31"/>
        <v>50666.666666666664</v>
      </c>
      <c r="F62" s="2">
        <f t="shared" si="31"/>
        <v>50666.666666666664</v>
      </c>
      <c r="G62" s="2">
        <f t="shared" si="31"/>
        <v>50666.666666666664</v>
      </c>
      <c r="H62" s="2">
        <f t="shared" si="31"/>
        <v>50666.666666666664</v>
      </c>
      <c r="I62" s="2">
        <f t="shared" si="31"/>
        <v>50666.666666666664</v>
      </c>
      <c r="J62" s="2">
        <f t="shared" si="31"/>
        <v>50666.666666666664</v>
      </c>
      <c r="K62" s="2">
        <f t="shared" si="31"/>
        <v>50666.666666666664</v>
      </c>
      <c r="L62" s="2">
        <f t="shared" si="31"/>
        <v>50666.666666666664</v>
      </c>
      <c r="M62" s="2">
        <f t="shared" si="31"/>
        <v>50666.666666666664</v>
      </c>
      <c r="N62" s="2">
        <f t="shared" si="31"/>
        <v>50666.666666666664</v>
      </c>
      <c r="O62" s="2">
        <f t="shared" si="31"/>
        <v>50666.666666666664</v>
      </c>
      <c r="P62" s="2">
        <f t="shared" si="31"/>
        <v>50666.666666666664</v>
      </c>
      <c r="Q62" s="2">
        <f t="shared" si="31"/>
        <v>50666.666666666664</v>
      </c>
      <c r="R62" s="2">
        <f t="shared" si="31"/>
        <v>50666.666666666664</v>
      </c>
      <c r="S62" s="2" t="str">
        <f t="shared" si="31"/>
        <v/>
      </c>
      <c r="T62" s="2" t="str">
        <f t="shared" si="31"/>
        <v/>
      </c>
      <c r="U62" s="2" t="str">
        <f t="shared" si="31"/>
        <v/>
      </c>
      <c r="V62" s="2" t="str">
        <f t="shared" si="31"/>
        <v/>
      </c>
      <c r="W62" s="2" t="str">
        <f t="shared" si="31"/>
        <v/>
      </c>
      <c r="X62" s="2" t="str">
        <f t="shared" si="31"/>
        <v/>
      </c>
      <c r="Y62" s="2" t="str">
        <f t="shared" si="31"/>
        <v/>
      </c>
      <c r="Z62" s="2" t="str">
        <f t="shared" si="31"/>
        <v/>
      </c>
      <c r="AA62" s="2" t="str">
        <f t="shared" si="31"/>
        <v/>
      </c>
      <c r="AB62" s="2" t="str">
        <f t="shared" si="31"/>
        <v/>
      </c>
    </row>
    <row r="63" spans="1:28" x14ac:dyDescent="0.25">
      <c r="A63" s="4" t="s">
        <v>30</v>
      </c>
      <c r="D63" s="2">
        <f t="shared" ref="D63:AB63" si="32">IF(D2&lt;=$D56,D60*$D55,"")</f>
        <v>0</v>
      </c>
      <c r="E63" s="2">
        <f t="shared" si="32"/>
        <v>0</v>
      </c>
      <c r="F63" s="2">
        <f t="shared" si="32"/>
        <v>0</v>
      </c>
      <c r="G63" s="2">
        <f t="shared" si="32"/>
        <v>0</v>
      </c>
      <c r="H63" s="2">
        <f t="shared" si="32"/>
        <v>0</v>
      </c>
      <c r="I63" s="2">
        <f t="shared" si="32"/>
        <v>0</v>
      </c>
      <c r="J63" s="2">
        <f t="shared" si="32"/>
        <v>0</v>
      </c>
      <c r="K63" s="2">
        <f t="shared" si="32"/>
        <v>0</v>
      </c>
      <c r="L63" s="2">
        <f t="shared" si="32"/>
        <v>0</v>
      </c>
      <c r="M63" s="2">
        <f t="shared" si="32"/>
        <v>0</v>
      </c>
      <c r="N63" s="2">
        <f t="shared" si="32"/>
        <v>0</v>
      </c>
      <c r="O63" s="2">
        <f t="shared" si="32"/>
        <v>0</v>
      </c>
      <c r="P63" s="2">
        <f t="shared" si="32"/>
        <v>0</v>
      </c>
      <c r="Q63" s="2">
        <f t="shared" si="32"/>
        <v>0</v>
      </c>
      <c r="R63" s="2">
        <f t="shared" si="32"/>
        <v>0</v>
      </c>
      <c r="S63" s="2" t="str">
        <f t="shared" si="32"/>
        <v/>
      </c>
      <c r="T63" s="2" t="str">
        <f t="shared" si="32"/>
        <v/>
      </c>
      <c r="U63" s="2" t="str">
        <f t="shared" si="32"/>
        <v/>
      </c>
      <c r="V63" s="2" t="str">
        <f t="shared" si="32"/>
        <v/>
      </c>
      <c r="W63" s="2" t="str">
        <f t="shared" si="32"/>
        <v/>
      </c>
      <c r="X63" s="2" t="str">
        <f t="shared" si="32"/>
        <v/>
      </c>
      <c r="Y63" s="2" t="str">
        <f t="shared" si="32"/>
        <v/>
      </c>
      <c r="Z63" s="2" t="str">
        <f t="shared" si="32"/>
        <v/>
      </c>
      <c r="AA63" s="2" t="str">
        <f t="shared" si="32"/>
        <v/>
      </c>
      <c r="AB63" s="2" t="str">
        <f t="shared" si="32"/>
        <v/>
      </c>
    </row>
    <row r="64" spans="1:28" x14ac:dyDescent="0.25">
      <c r="A64" s="4" t="s">
        <v>32</v>
      </c>
      <c r="D64" s="2">
        <f t="shared" ref="D64:AB64" si="33">IF(D2&lt;=$D56,D60-D62,"")</f>
        <v>709333.33333333337</v>
      </c>
      <c r="E64" s="2">
        <f t="shared" si="33"/>
        <v>658666.66666666674</v>
      </c>
      <c r="F64" s="2">
        <f t="shared" si="33"/>
        <v>608000.00000000012</v>
      </c>
      <c r="G64" s="2">
        <f t="shared" si="33"/>
        <v>557333.33333333349</v>
      </c>
      <c r="H64" s="2">
        <f t="shared" si="33"/>
        <v>506666.6666666668</v>
      </c>
      <c r="I64" s="2">
        <f t="shared" si="33"/>
        <v>456000.00000000012</v>
      </c>
      <c r="J64" s="2">
        <f t="shared" si="33"/>
        <v>405333.33333333343</v>
      </c>
      <c r="K64" s="2">
        <f t="shared" si="33"/>
        <v>354666.66666666674</v>
      </c>
      <c r="L64" s="2">
        <f t="shared" si="33"/>
        <v>304000.00000000006</v>
      </c>
      <c r="M64" s="2">
        <f t="shared" si="33"/>
        <v>253333.3333333334</v>
      </c>
      <c r="N64" s="2">
        <f t="shared" si="33"/>
        <v>202666.66666666674</v>
      </c>
      <c r="O64" s="2">
        <f t="shared" si="33"/>
        <v>152000.00000000009</v>
      </c>
      <c r="P64" s="2">
        <f t="shared" si="33"/>
        <v>101333.33333333343</v>
      </c>
      <c r="Q64" s="2">
        <f t="shared" si="33"/>
        <v>50666.666666666766</v>
      </c>
      <c r="R64" s="2">
        <f t="shared" si="33"/>
        <v>1.0186340659856796E-10</v>
      </c>
      <c r="S64" s="2" t="str">
        <f t="shared" si="33"/>
        <v/>
      </c>
      <c r="T64" s="2" t="str">
        <f t="shared" si="33"/>
        <v/>
      </c>
      <c r="U64" s="2" t="str">
        <f t="shared" si="33"/>
        <v/>
      </c>
      <c r="V64" s="2" t="str">
        <f t="shared" si="33"/>
        <v/>
      </c>
      <c r="W64" s="2" t="str">
        <f t="shared" si="33"/>
        <v/>
      </c>
      <c r="X64" s="2" t="str">
        <f t="shared" si="33"/>
        <v/>
      </c>
      <c r="Y64" s="2" t="str">
        <f t="shared" si="33"/>
        <v/>
      </c>
      <c r="Z64" s="2" t="str">
        <f t="shared" si="33"/>
        <v/>
      </c>
      <c r="AA64" s="2" t="str">
        <f t="shared" si="33"/>
        <v/>
      </c>
      <c r="AB64" s="2" t="str">
        <f t="shared" si="33"/>
        <v/>
      </c>
    </row>
    <row r="65" spans="1:28" s="4" customFormat="1" x14ac:dyDescent="0.25">
      <c r="B65" s="6"/>
      <c r="C65" s="31"/>
      <c r="D65" s="36"/>
      <c r="E65" s="36"/>
      <c r="F65" s="36"/>
      <c r="G65" s="36"/>
      <c r="H65" s="36"/>
      <c r="I65" s="36"/>
      <c r="J65" s="36"/>
      <c r="K65" s="36"/>
      <c r="L65" s="36"/>
      <c r="M65" s="36"/>
      <c r="N65" s="36"/>
      <c r="O65" s="36"/>
      <c r="P65" s="36"/>
      <c r="Q65" s="36"/>
      <c r="R65" s="36"/>
      <c r="S65" s="36"/>
      <c r="T65" s="36"/>
      <c r="U65" s="36"/>
      <c r="V65" s="36"/>
      <c r="W65" s="36"/>
      <c r="X65" s="36"/>
      <c r="Y65" s="36"/>
      <c r="Z65" s="36"/>
      <c r="AA65" s="36"/>
      <c r="AB65" s="36"/>
    </row>
    <row r="66" spans="1:28" x14ac:dyDescent="0.25">
      <c r="A66" s="4" t="s">
        <v>36</v>
      </c>
      <c r="D66" s="2">
        <f t="shared" ref="D66:AB66" si="34">D32</f>
        <v>154667.73109243697</v>
      </c>
      <c r="E66" s="2">
        <f t="shared" si="34"/>
        <v>152884.53109243698</v>
      </c>
      <c r="F66" s="2">
        <f t="shared" si="34"/>
        <v>159878.22164705885</v>
      </c>
      <c r="G66" s="2">
        <f t="shared" si="34"/>
        <v>157986.42476705887</v>
      </c>
      <c r="H66" s="2">
        <f t="shared" si="34"/>
        <v>165309.77986301179</v>
      </c>
      <c r="I66" s="2">
        <f t="shared" si="34"/>
        <v>163302.77255301975</v>
      </c>
      <c r="J66" s="2">
        <f t="shared" si="34"/>
        <v>170971.05620019863</v>
      </c>
      <c r="K66" s="2">
        <f t="shared" si="34"/>
        <v>168841.8221450281</v>
      </c>
      <c r="L66" s="2">
        <f t="shared" si="34"/>
        <v>176870.98730349663</v>
      </c>
      <c r="M66" s="2">
        <f t="shared" si="34"/>
        <v>174612.08289436623</v>
      </c>
      <c r="N66" s="2">
        <f t="shared" si="34"/>
        <v>183018.80140002072</v>
      </c>
      <c r="O66" s="2">
        <f t="shared" si="34"/>
        <v>180622.32971237428</v>
      </c>
      <c r="P66" s="2">
        <f t="shared" si="34"/>
        <v>189424.02342351028</v>
      </c>
      <c r="Q66" s="2">
        <f t="shared" si="34"/>
        <v>186881.60661008616</v>
      </c>
      <c r="R66" s="2">
        <f t="shared" si="34"/>
        <v>196096.47981914168</v>
      </c>
      <c r="S66" s="2">
        <f t="shared" si="34"/>
        <v>193399.22982178</v>
      </c>
      <c r="T66" s="2">
        <f t="shared" si="34"/>
        <v>203046.30297772403</v>
      </c>
      <c r="U66" s="2">
        <f t="shared" si="34"/>
        <v>200184.79045552306</v>
      </c>
      <c r="V66" s="2">
        <f t="shared" si="34"/>
        <v>210283.93524354388</v>
      </c>
      <c r="W66" s="2">
        <f t="shared" si="34"/>
        <v>207248.15660874089</v>
      </c>
      <c r="X66" s="2">
        <f t="shared" si="34"/>
        <v>217820.132435076</v>
      </c>
      <c r="Y66" s="2">
        <f t="shared" si="34"/>
        <v>214599.47488141345</v>
      </c>
      <c r="Z66" s="2">
        <f t="shared" si="34"/>
        <v>225665.96681233242</v>
      </c>
      <c r="AA66" s="2">
        <f t="shared" si="34"/>
        <v>222249.17121365189</v>
      </c>
      <c r="AB66" s="2">
        <f t="shared" si="34"/>
        <v>233832.82941876171</v>
      </c>
    </row>
    <row r="67" spans="1:28" ht="15.75" thickBot="1" x14ac:dyDescent="0.3">
      <c r="A67" s="4" t="s">
        <v>37</v>
      </c>
      <c r="D67" s="2">
        <f>IF(D61="",0,D61)+IF(D48="",0,D48)</f>
        <v>111841.77424392945</v>
      </c>
      <c r="E67" s="2">
        <f t="shared" ref="E67:AB67" si="35">IF(E61="",0,E61)+IF(E48="",0,E48)</f>
        <v>111841.77424392945</v>
      </c>
      <c r="F67" s="2">
        <f t="shared" si="35"/>
        <v>111841.77424392945</v>
      </c>
      <c r="G67" s="2">
        <f t="shared" si="35"/>
        <v>111841.77424392945</v>
      </c>
      <c r="H67" s="2">
        <f t="shared" si="35"/>
        <v>111841.77424392945</v>
      </c>
      <c r="I67" s="2">
        <f t="shared" si="35"/>
        <v>111841.77424392945</v>
      </c>
      <c r="J67" s="2">
        <f t="shared" si="35"/>
        <v>111841.77424392945</v>
      </c>
      <c r="K67" s="2">
        <f t="shared" si="35"/>
        <v>111841.77424392945</v>
      </c>
      <c r="L67" s="2">
        <f t="shared" si="35"/>
        <v>111841.77424392945</v>
      </c>
      <c r="M67" s="2">
        <f t="shared" si="35"/>
        <v>111841.77424392945</v>
      </c>
      <c r="N67" s="2">
        <f t="shared" si="35"/>
        <v>111841.77424392945</v>
      </c>
      <c r="O67" s="2">
        <f t="shared" si="35"/>
        <v>111841.77424392945</v>
      </c>
      <c r="P67" s="2">
        <f t="shared" si="35"/>
        <v>111841.77424392945</v>
      </c>
      <c r="Q67" s="2">
        <f t="shared" si="35"/>
        <v>111841.77424392945</v>
      </c>
      <c r="R67" s="2">
        <f t="shared" si="35"/>
        <v>111841.77424392945</v>
      </c>
      <c r="S67" s="2">
        <f t="shared" si="35"/>
        <v>0</v>
      </c>
      <c r="T67" s="2">
        <f t="shared" si="35"/>
        <v>0</v>
      </c>
      <c r="U67" s="2">
        <f t="shared" si="35"/>
        <v>0</v>
      </c>
      <c r="V67" s="2">
        <f t="shared" si="35"/>
        <v>0</v>
      </c>
      <c r="W67" s="2">
        <f t="shared" si="35"/>
        <v>0</v>
      </c>
      <c r="X67" s="2">
        <f t="shared" si="35"/>
        <v>0</v>
      </c>
      <c r="Y67" s="2">
        <f t="shared" si="35"/>
        <v>0</v>
      </c>
      <c r="Z67" s="2">
        <f t="shared" si="35"/>
        <v>0</v>
      </c>
      <c r="AA67" s="2">
        <f t="shared" si="35"/>
        <v>0</v>
      </c>
      <c r="AB67" s="2">
        <f t="shared" si="35"/>
        <v>0</v>
      </c>
    </row>
    <row r="68" spans="1:28" s="17" customFormat="1" ht="16.5" thickTop="1" x14ac:dyDescent="0.25">
      <c r="A68" s="14" t="s">
        <v>38</v>
      </c>
      <c r="B68" s="33"/>
      <c r="C68" s="34"/>
      <c r="D68" s="35">
        <f>D66-D67</f>
        <v>42825.956848507514</v>
      </c>
      <c r="E68" s="35">
        <f t="shared" ref="E68:AB68" si="36">E66-E67</f>
        <v>41042.756848507532</v>
      </c>
      <c r="F68" s="35">
        <f t="shared" si="36"/>
        <v>48036.447403129394</v>
      </c>
      <c r="G68" s="35">
        <f t="shared" si="36"/>
        <v>46144.650523129414</v>
      </c>
      <c r="H68" s="35">
        <f t="shared" si="36"/>
        <v>53468.005619082338</v>
      </c>
      <c r="I68" s="35">
        <f t="shared" si="36"/>
        <v>51460.998309090297</v>
      </c>
      <c r="J68" s="35">
        <f t="shared" si="36"/>
        <v>59129.281956269173</v>
      </c>
      <c r="K68" s="35">
        <f t="shared" si="36"/>
        <v>57000.047901098646</v>
      </c>
      <c r="L68" s="35">
        <f t="shared" si="36"/>
        <v>65029.213059567177</v>
      </c>
      <c r="M68" s="35">
        <f t="shared" si="36"/>
        <v>62770.308650436782</v>
      </c>
      <c r="N68" s="35">
        <f t="shared" si="36"/>
        <v>71177.027156091266</v>
      </c>
      <c r="O68" s="35">
        <f t="shared" si="36"/>
        <v>68780.555468444829</v>
      </c>
      <c r="P68" s="35">
        <f t="shared" si="36"/>
        <v>77582.249179580831</v>
      </c>
      <c r="Q68" s="35">
        <f t="shared" si="36"/>
        <v>75039.832366156712</v>
      </c>
      <c r="R68" s="35">
        <f t="shared" si="36"/>
        <v>84254.705575212225</v>
      </c>
      <c r="S68" s="35">
        <f t="shared" si="36"/>
        <v>193399.22982178</v>
      </c>
      <c r="T68" s="35">
        <f t="shared" si="36"/>
        <v>203046.30297772403</v>
      </c>
      <c r="U68" s="35">
        <f t="shared" si="36"/>
        <v>200184.79045552306</v>
      </c>
      <c r="V68" s="35">
        <f t="shared" si="36"/>
        <v>210283.93524354388</v>
      </c>
      <c r="W68" s="35">
        <f t="shared" si="36"/>
        <v>207248.15660874089</v>
      </c>
      <c r="X68" s="35">
        <f t="shared" si="36"/>
        <v>217820.132435076</v>
      </c>
      <c r="Y68" s="35">
        <f t="shared" si="36"/>
        <v>214599.47488141345</v>
      </c>
      <c r="Z68" s="35">
        <f t="shared" si="36"/>
        <v>225665.96681233242</v>
      </c>
      <c r="AA68" s="35">
        <f t="shared" si="36"/>
        <v>222249.17121365189</v>
      </c>
      <c r="AB68" s="35">
        <f t="shared" si="36"/>
        <v>233832.82941876171</v>
      </c>
    </row>
    <row r="69" spans="1:28" s="4" customFormat="1" x14ac:dyDescent="0.25">
      <c r="B69" s="6"/>
      <c r="C69" s="31"/>
    </row>
  </sheetData>
  <conditionalFormatting sqref="H37:H38">
    <cfRule type="colorScale" priority="1">
      <colorScale>
        <cfvo type="num" val="-75000"/>
        <cfvo type="num" val="-25000"/>
        <cfvo type="num" val="0"/>
        <color rgb="FFF8696B"/>
        <color rgb="FFFFEB84"/>
        <color rgb="FF63BE7B"/>
      </colorScale>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FE4A7-9B65-42B1-8BF2-05BB9CF62F99}">
  <sheetPr codeName="Sheet1"/>
  <dimension ref="A1:Z64"/>
  <sheetViews>
    <sheetView workbookViewId="0">
      <pane xSplit="1" ySplit="2" topLeftCell="B3" activePane="bottomRight" state="frozen"/>
      <selection pane="topRight" activeCell="B1" sqref="B1"/>
      <selection pane="bottomLeft" activeCell="A3" sqref="A3"/>
      <selection pane="bottomRight" activeCell="B28" sqref="B28"/>
    </sheetView>
  </sheetViews>
  <sheetFormatPr defaultColWidth="9.140625" defaultRowHeight="15" x14ac:dyDescent="0.25"/>
  <cols>
    <col min="1" max="1" width="37.42578125" style="4" bestFit="1" customWidth="1"/>
    <col min="2" max="26" width="12.5703125" bestFit="1" customWidth="1"/>
  </cols>
  <sheetData>
    <row r="1" spans="1:26" s="4" customFormat="1" x14ac:dyDescent="0.25">
      <c r="A1" s="8" t="s">
        <v>24</v>
      </c>
      <c r="B1" s="40">
        <v>2025</v>
      </c>
      <c r="C1" s="40">
        <f>B1+1</f>
        <v>2026</v>
      </c>
      <c r="D1" s="40">
        <f t="shared" ref="D1:Z2" si="0">C1+1</f>
        <v>2027</v>
      </c>
      <c r="E1" s="40">
        <f t="shared" si="0"/>
        <v>2028</v>
      </c>
      <c r="F1" s="40">
        <f t="shared" si="0"/>
        <v>2029</v>
      </c>
      <c r="G1" s="40">
        <f t="shared" si="0"/>
        <v>2030</v>
      </c>
      <c r="H1" s="40">
        <f t="shared" si="0"/>
        <v>2031</v>
      </c>
      <c r="I1" s="40">
        <f t="shared" si="0"/>
        <v>2032</v>
      </c>
      <c r="J1" s="40">
        <f t="shared" si="0"/>
        <v>2033</v>
      </c>
      <c r="K1" s="40">
        <f t="shared" si="0"/>
        <v>2034</v>
      </c>
      <c r="L1" s="40">
        <f t="shared" si="0"/>
        <v>2035</v>
      </c>
      <c r="M1" s="40">
        <f t="shared" si="0"/>
        <v>2036</v>
      </c>
      <c r="N1" s="40">
        <f t="shared" si="0"/>
        <v>2037</v>
      </c>
      <c r="O1" s="40">
        <f t="shared" si="0"/>
        <v>2038</v>
      </c>
      <c r="P1" s="40">
        <f t="shared" si="0"/>
        <v>2039</v>
      </c>
      <c r="Q1" s="40">
        <f t="shared" si="0"/>
        <v>2040</v>
      </c>
      <c r="R1" s="40">
        <f t="shared" si="0"/>
        <v>2041</v>
      </c>
      <c r="S1" s="40">
        <f t="shared" si="0"/>
        <v>2042</v>
      </c>
      <c r="T1" s="40">
        <f t="shared" si="0"/>
        <v>2043</v>
      </c>
      <c r="U1" s="40">
        <f t="shared" si="0"/>
        <v>2044</v>
      </c>
      <c r="V1" s="40">
        <f t="shared" si="0"/>
        <v>2045</v>
      </c>
      <c r="W1" s="40">
        <f t="shared" si="0"/>
        <v>2046</v>
      </c>
      <c r="X1" s="40">
        <f t="shared" si="0"/>
        <v>2047</v>
      </c>
      <c r="Y1" s="40">
        <f t="shared" si="0"/>
        <v>2048</v>
      </c>
      <c r="Z1" s="40">
        <f t="shared" si="0"/>
        <v>2049</v>
      </c>
    </row>
    <row r="2" spans="1:26" s="5" customFormat="1" ht="28.5" customHeight="1" x14ac:dyDescent="0.25">
      <c r="B2" s="39">
        <v>1</v>
      </c>
      <c r="C2" s="39">
        <f>B2+1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row>
    <row r="3" spans="1:26" x14ac:dyDescent="0.25">
      <c r="A3" s="4" t="s">
        <v>0</v>
      </c>
      <c r="B3" s="21" t="e">
        <f>#REF!</f>
        <v>#REF!</v>
      </c>
      <c r="C3" t="e">
        <f t="shared" ref="C3:C9" si="1">B3</f>
        <v>#REF!</v>
      </c>
      <c r="D3" t="e">
        <f t="shared" ref="D3:Z3" si="2">C3</f>
        <v>#REF!</v>
      </c>
      <c r="E3" t="e">
        <f t="shared" si="2"/>
        <v>#REF!</v>
      </c>
      <c r="F3" t="e">
        <f t="shared" si="2"/>
        <v>#REF!</v>
      </c>
      <c r="G3" t="e">
        <f t="shared" si="2"/>
        <v>#REF!</v>
      </c>
      <c r="H3" t="e">
        <f t="shared" si="2"/>
        <v>#REF!</v>
      </c>
      <c r="I3" t="e">
        <f t="shared" si="2"/>
        <v>#REF!</v>
      </c>
      <c r="J3" t="e">
        <f t="shared" si="2"/>
        <v>#REF!</v>
      </c>
      <c r="K3" t="e">
        <f t="shared" si="2"/>
        <v>#REF!</v>
      </c>
      <c r="L3" t="e">
        <f t="shared" si="2"/>
        <v>#REF!</v>
      </c>
      <c r="M3" t="e">
        <f t="shared" si="2"/>
        <v>#REF!</v>
      </c>
      <c r="N3" t="e">
        <f t="shared" si="2"/>
        <v>#REF!</v>
      </c>
      <c r="O3" t="e">
        <f t="shared" si="2"/>
        <v>#REF!</v>
      </c>
      <c r="P3" t="e">
        <f t="shared" si="2"/>
        <v>#REF!</v>
      </c>
      <c r="Q3" t="e">
        <f t="shared" si="2"/>
        <v>#REF!</v>
      </c>
      <c r="R3" t="e">
        <f t="shared" si="2"/>
        <v>#REF!</v>
      </c>
      <c r="S3" t="e">
        <f t="shared" si="2"/>
        <v>#REF!</v>
      </c>
      <c r="T3" t="e">
        <f t="shared" si="2"/>
        <v>#REF!</v>
      </c>
      <c r="U3" t="e">
        <f t="shared" si="2"/>
        <v>#REF!</v>
      </c>
      <c r="V3" t="e">
        <f t="shared" si="2"/>
        <v>#REF!</v>
      </c>
      <c r="W3" t="e">
        <f t="shared" si="2"/>
        <v>#REF!</v>
      </c>
      <c r="X3" t="e">
        <f t="shared" si="2"/>
        <v>#REF!</v>
      </c>
      <c r="Y3" t="e">
        <f t="shared" si="2"/>
        <v>#REF!</v>
      </c>
      <c r="Z3" t="e">
        <f t="shared" si="2"/>
        <v>#REF!</v>
      </c>
    </row>
    <row r="4" spans="1:26" x14ac:dyDescent="0.25">
      <c r="A4" s="4" t="s">
        <v>1</v>
      </c>
      <c r="B4" s="21" t="e">
        <f>#REF!</f>
        <v>#REF!</v>
      </c>
      <c r="C4" t="e">
        <f t="shared" si="1"/>
        <v>#REF!</v>
      </c>
      <c r="D4" t="e">
        <f t="shared" ref="D4:Z4" si="3">C4</f>
        <v>#REF!</v>
      </c>
      <c r="E4" t="e">
        <f t="shared" si="3"/>
        <v>#REF!</v>
      </c>
      <c r="F4" t="e">
        <f t="shared" si="3"/>
        <v>#REF!</v>
      </c>
      <c r="G4" t="e">
        <f t="shared" si="3"/>
        <v>#REF!</v>
      </c>
      <c r="H4" t="e">
        <f t="shared" si="3"/>
        <v>#REF!</v>
      </c>
      <c r="I4" t="e">
        <f t="shared" si="3"/>
        <v>#REF!</v>
      </c>
      <c r="J4" t="e">
        <f t="shared" si="3"/>
        <v>#REF!</v>
      </c>
      <c r="K4" t="e">
        <f t="shared" si="3"/>
        <v>#REF!</v>
      </c>
      <c r="L4" t="e">
        <f t="shared" si="3"/>
        <v>#REF!</v>
      </c>
      <c r="M4" t="e">
        <f t="shared" si="3"/>
        <v>#REF!</v>
      </c>
      <c r="N4" t="e">
        <f t="shared" si="3"/>
        <v>#REF!</v>
      </c>
      <c r="O4" t="e">
        <f t="shared" si="3"/>
        <v>#REF!</v>
      </c>
      <c r="P4" t="e">
        <f t="shared" si="3"/>
        <v>#REF!</v>
      </c>
      <c r="Q4" t="e">
        <f t="shared" si="3"/>
        <v>#REF!</v>
      </c>
      <c r="R4" t="e">
        <f t="shared" si="3"/>
        <v>#REF!</v>
      </c>
      <c r="S4" t="e">
        <f t="shared" si="3"/>
        <v>#REF!</v>
      </c>
      <c r="T4" t="e">
        <f t="shared" si="3"/>
        <v>#REF!</v>
      </c>
      <c r="U4" t="e">
        <f t="shared" si="3"/>
        <v>#REF!</v>
      </c>
      <c r="V4" t="e">
        <f t="shared" si="3"/>
        <v>#REF!</v>
      </c>
      <c r="W4" t="e">
        <f t="shared" si="3"/>
        <v>#REF!</v>
      </c>
      <c r="X4" t="e">
        <f t="shared" si="3"/>
        <v>#REF!</v>
      </c>
      <c r="Y4" t="e">
        <f t="shared" si="3"/>
        <v>#REF!</v>
      </c>
      <c r="Z4" t="e">
        <f t="shared" si="3"/>
        <v>#REF!</v>
      </c>
    </row>
    <row r="5" spans="1:26" x14ac:dyDescent="0.25">
      <c r="A5" s="4" t="s">
        <v>2</v>
      </c>
      <c r="B5" s="21" t="e">
        <f>#REF!</f>
        <v>#REF!</v>
      </c>
      <c r="C5" t="e">
        <f t="shared" si="1"/>
        <v>#REF!</v>
      </c>
      <c r="D5" t="e">
        <f t="shared" ref="D5:Z5" si="4">C5</f>
        <v>#REF!</v>
      </c>
      <c r="E5" t="e">
        <f t="shared" si="4"/>
        <v>#REF!</v>
      </c>
      <c r="F5" t="e">
        <f t="shared" si="4"/>
        <v>#REF!</v>
      </c>
      <c r="G5" t="e">
        <f t="shared" si="4"/>
        <v>#REF!</v>
      </c>
      <c r="H5" t="e">
        <f t="shared" si="4"/>
        <v>#REF!</v>
      </c>
      <c r="I5" t="e">
        <f t="shared" si="4"/>
        <v>#REF!</v>
      </c>
      <c r="J5" t="e">
        <f t="shared" si="4"/>
        <v>#REF!</v>
      </c>
      <c r="K5" t="e">
        <f t="shared" si="4"/>
        <v>#REF!</v>
      </c>
      <c r="L5" t="e">
        <f t="shared" si="4"/>
        <v>#REF!</v>
      </c>
      <c r="M5" t="e">
        <f t="shared" si="4"/>
        <v>#REF!</v>
      </c>
      <c r="N5" t="e">
        <f t="shared" si="4"/>
        <v>#REF!</v>
      </c>
      <c r="O5" t="e">
        <f t="shared" si="4"/>
        <v>#REF!</v>
      </c>
      <c r="P5" t="e">
        <f t="shared" si="4"/>
        <v>#REF!</v>
      </c>
      <c r="Q5" t="e">
        <f t="shared" si="4"/>
        <v>#REF!</v>
      </c>
      <c r="R5" t="e">
        <f t="shared" si="4"/>
        <v>#REF!</v>
      </c>
      <c r="S5" t="e">
        <f t="shared" si="4"/>
        <v>#REF!</v>
      </c>
      <c r="T5" t="e">
        <f t="shared" si="4"/>
        <v>#REF!</v>
      </c>
      <c r="U5" t="e">
        <f t="shared" si="4"/>
        <v>#REF!</v>
      </c>
      <c r="V5" t="e">
        <f t="shared" si="4"/>
        <v>#REF!</v>
      </c>
      <c r="W5" t="e">
        <f t="shared" si="4"/>
        <v>#REF!</v>
      </c>
      <c r="X5" t="e">
        <f t="shared" si="4"/>
        <v>#REF!</v>
      </c>
      <c r="Y5" t="e">
        <f t="shared" si="4"/>
        <v>#REF!</v>
      </c>
      <c r="Z5" t="e">
        <f t="shared" si="4"/>
        <v>#REF!</v>
      </c>
    </row>
    <row r="6" spans="1:26" x14ac:dyDescent="0.25">
      <c r="A6" s="4" t="s">
        <v>3</v>
      </c>
      <c r="B6" s="44" t="e">
        <f>#REF!</f>
        <v>#REF!</v>
      </c>
      <c r="C6" s="1" t="e">
        <f t="shared" si="1"/>
        <v>#REF!</v>
      </c>
      <c r="D6" s="1" t="e">
        <f t="shared" ref="D6:Z6" si="5">C6</f>
        <v>#REF!</v>
      </c>
      <c r="E6" s="1" t="e">
        <f t="shared" si="5"/>
        <v>#REF!</v>
      </c>
      <c r="F6" s="1" t="e">
        <f t="shared" si="5"/>
        <v>#REF!</v>
      </c>
      <c r="G6" s="1" t="e">
        <f t="shared" si="5"/>
        <v>#REF!</v>
      </c>
      <c r="H6" s="1" t="e">
        <f t="shared" si="5"/>
        <v>#REF!</v>
      </c>
      <c r="I6" s="1" t="e">
        <f t="shared" si="5"/>
        <v>#REF!</v>
      </c>
      <c r="J6" s="1" t="e">
        <f t="shared" si="5"/>
        <v>#REF!</v>
      </c>
      <c r="K6" s="1" t="e">
        <f t="shared" si="5"/>
        <v>#REF!</v>
      </c>
      <c r="L6" s="1" t="e">
        <f t="shared" si="5"/>
        <v>#REF!</v>
      </c>
      <c r="M6" s="1" t="e">
        <f t="shared" si="5"/>
        <v>#REF!</v>
      </c>
      <c r="N6" s="1" t="e">
        <f t="shared" si="5"/>
        <v>#REF!</v>
      </c>
      <c r="O6" s="1" t="e">
        <f t="shared" si="5"/>
        <v>#REF!</v>
      </c>
      <c r="P6" s="1" t="e">
        <f t="shared" si="5"/>
        <v>#REF!</v>
      </c>
      <c r="Q6" s="1" t="e">
        <f t="shared" si="5"/>
        <v>#REF!</v>
      </c>
      <c r="R6" s="1" t="e">
        <f t="shared" si="5"/>
        <v>#REF!</v>
      </c>
      <c r="S6" s="1" t="e">
        <f t="shared" si="5"/>
        <v>#REF!</v>
      </c>
      <c r="T6" s="1" t="e">
        <f t="shared" si="5"/>
        <v>#REF!</v>
      </c>
      <c r="U6" s="1" t="e">
        <f t="shared" si="5"/>
        <v>#REF!</v>
      </c>
      <c r="V6" s="1" t="e">
        <f t="shared" si="5"/>
        <v>#REF!</v>
      </c>
      <c r="W6" s="1" t="e">
        <f t="shared" si="5"/>
        <v>#REF!</v>
      </c>
      <c r="X6" s="1" t="e">
        <f t="shared" si="5"/>
        <v>#REF!</v>
      </c>
      <c r="Y6" s="1" t="e">
        <f t="shared" si="5"/>
        <v>#REF!</v>
      </c>
      <c r="Z6" s="1" t="e">
        <f t="shared" si="5"/>
        <v>#REF!</v>
      </c>
    </row>
    <row r="7" spans="1:26" x14ac:dyDescent="0.25">
      <c r="A7" s="4" t="s">
        <v>4</v>
      </c>
      <c r="B7" s="45" t="e">
        <f>#REF!</f>
        <v>#REF!</v>
      </c>
      <c r="C7" s="2" t="e">
        <f t="shared" si="1"/>
        <v>#REF!</v>
      </c>
      <c r="D7" s="2" t="e">
        <f t="shared" ref="D7:Z7" si="6">C7</f>
        <v>#REF!</v>
      </c>
      <c r="E7" s="2" t="e">
        <f t="shared" si="6"/>
        <v>#REF!</v>
      </c>
      <c r="F7" s="2" t="e">
        <f t="shared" si="6"/>
        <v>#REF!</v>
      </c>
      <c r="G7" s="2" t="e">
        <f t="shared" si="6"/>
        <v>#REF!</v>
      </c>
      <c r="H7" s="2" t="e">
        <f t="shared" si="6"/>
        <v>#REF!</v>
      </c>
      <c r="I7" s="2" t="e">
        <f t="shared" si="6"/>
        <v>#REF!</v>
      </c>
      <c r="J7" s="2" t="e">
        <f t="shared" si="6"/>
        <v>#REF!</v>
      </c>
      <c r="K7" s="2" t="e">
        <f t="shared" si="6"/>
        <v>#REF!</v>
      </c>
      <c r="L7" s="2" t="e">
        <f t="shared" si="6"/>
        <v>#REF!</v>
      </c>
      <c r="M7" s="2" t="e">
        <f t="shared" si="6"/>
        <v>#REF!</v>
      </c>
      <c r="N7" s="2" t="e">
        <f t="shared" si="6"/>
        <v>#REF!</v>
      </c>
      <c r="O7" s="2" t="e">
        <f t="shared" si="6"/>
        <v>#REF!</v>
      </c>
      <c r="P7" s="2" t="e">
        <f t="shared" si="6"/>
        <v>#REF!</v>
      </c>
      <c r="Q7" s="2" t="e">
        <f t="shared" si="6"/>
        <v>#REF!</v>
      </c>
      <c r="R7" s="2" t="e">
        <f t="shared" si="6"/>
        <v>#REF!</v>
      </c>
      <c r="S7" s="2" t="e">
        <f t="shared" si="6"/>
        <v>#REF!</v>
      </c>
      <c r="T7" s="2" t="e">
        <f t="shared" si="6"/>
        <v>#REF!</v>
      </c>
      <c r="U7" s="2" t="e">
        <f t="shared" si="6"/>
        <v>#REF!</v>
      </c>
      <c r="V7" s="2" t="e">
        <f t="shared" si="6"/>
        <v>#REF!</v>
      </c>
      <c r="W7" s="2" t="e">
        <f t="shared" si="6"/>
        <v>#REF!</v>
      </c>
      <c r="X7" s="2" t="e">
        <f t="shared" si="6"/>
        <v>#REF!</v>
      </c>
      <c r="Y7" s="2" t="e">
        <f t="shared" si="6"/>
        <v>#REF!</v>
      </c>
      <c r="Z7" s="2" t="e">
        <f t="shared" si="6"/>
        <v>#REF!</v>
      </c>
    </row>
    <row r="8" spans="1:26" x14ac:dyDescent="0.25">
      <c r="A8" s="4" t="s">
        <v>5</v>
      </c>
      <c r="B8" s="21" t="e">
        <f>363-B5</f>
        <v>#REF!</v>
      </c>
      <c r="C8" t="e">
        <f t="shared" si="1"/>
        <v>#REF!</v>
      </c>
      <c r="D8" t="e">
        <f t="shared" ref="D8:Z8" si="7">C8</f>
        <v>#REF!</v>
      </c>
      <c r="E8" t="e">
        <f t="shared" si="7"/>
        <v>#REF!</v>
      </c>
      <c r="F8" t="e">
        <f t="shared" si="7"/>
        <v>#REF!</v>
      </c>
      <c r="G8" t="e">
        <f t="shared" si="7"/>
        <v>#REF!</v>
      </c>
      <c r="H8" t="e">
        <f t="shared" si="7"/>
        <v>#REF!</v>
      </c>
      <c r="I8" t="e">
        <f t="shared" si="7"/>
        <v>#REF!</v>
      </c>
      <c r="J8" t="e">
        <f t="shared" si="7"/>
        <v>#REF!</v>
      </c>
      <c r="K8" t="e">
        <f t="shared" si="7"/>
        <v>#REF!</v>
      </c>
      <c r="L8" t="e">
        <f t="shared" si="7"/>
        <v>#REF!</v>
      </c>
      <c r="M8" t="e">
        <f t="shared" si="7"/>
        <v>#REF!</v>
      </c>
      <c r="N8" t="e">
        <f t="shared" si="7"/>
        <v>#REF!</v>
      </c>
      <c r="O8" t="e">
        <f t="shared" si="7"/>
        <v>#REF!</v>
      </c>
      <c r="P8" t="e">
        <f t="shared" si="7"/>
        <v>#REF!</v>
      </c>
      <c r="Q8" t="e">
        <f t="shared" si="7"/>
        <v>#REF!</v>
      </c>
      <c r="R8" t="e">
        <f t="shared" si="7"/>
        <v>#REF!</v>
      </c>
      <c r="S8" t="e">
        <f t="shared" si="7"/>
        <v>#REF!</v>
      </c>
      <c r="T8" t="e">
        <f t="shared" si="7"/>
        <v>#REF!</v>
      </c>
      <c r="U8" t="e">
        <f t="shared" si="7"/>
        <v>#REF!</v>
      </c>
      <c r="V8" t="e">
        <f t="shared" si="7"/>
        <v>#REF!</v>
      </c>
      <c r="W8" t="e">
        <f t="shared" si="7"/>
        <v>#REF!</v>
      </c>
      <c r="X8" t="e">
        <f t="shared" si="7"/>
        <v>#REF!</v>
      </c>
      <c r="Y8" t="e">
        <f t="shared" si="7"/>
        <v>#REF!</v>
      </c>
      <c r="Z8" t="e">
        <f t="shared" si="7"/>
        <v>#REF!</v>
      </c>
    </row>
    <row r="9" spans="1:26" x14ac:dyDescent="0.25">
      <c r="A9" s="4" t="s">
        <v>6</v>
      </c>
      <c r="B9" s="20">
        <v>0.23</v>
      </c>
      <c r="C9" s="1">
        <f t="shared" si="1"/>
        <v>0.23</v>
      </c>
      <c r="D9" s="1">
        <f t="shared" ref="D9:Z9" si="8">C9</f>
        <v>0.23</v>
      </c>
      <c r="E9" s="1">
        <f t="shared" si="8"/>
        <v>0.23</v>
      </c>
      <c r="F9" s="1">
        <f t="shared" si="8"/>
        <v>0.23</v>
      </c>
      <c r="G9" s="1">
        <f t="shared" si="8"/>
        <v>0.23</v>
      </c>
      <c r="H9" s="1">
        <f t="shared" si="8"/>
        <v>0.23</v>
      </c>
      <c r="I9" s="1">
        <f t="shared" si="8"/>
        <v>0.23</v>
      </c>
      <c r="J9" s="1">
        <f t="shared" si="8"/>
        <v>0.23</v>
      </c>
      <c r="K9" s="1">
        <f t="shared" si="8"/>
        <v>0.23</v>
      </c>
      <c r="L9" s="1">
        <f t="shared" si="8"/>
        <v>0.23</v>
      </c>
      <c r="M9" s="1">
        <f t="shared" si="8"/>
        <v>0.23</v>
      </c>
      <c r="N9" s="1">
        <f t="shared" si="8"/>
        <v>0.23</v>
      </c>
      <c r="O9" s="1">
        <f t="shared" si="8"/>
        <v>0.23</v>
      </c>
      <c r="P9" s="1">
        <f t="shared" si="8"/>
        <v>0.23</v>
      </c>
      <c r="Q9" s="1">
        <f t="shared" si="8"/>
        <v>0.23</v>
      </c>
      <c r="R9" s="1">
        <f t="shared" si="8"/>
        <v>0.23</v>
      </c>
      <c r="S9" s="1">
        <f t="shared" si="8"/>
        <v>0.23</v>
      </c>
      <c r="T9" s="1">
        <f t="shared" si="8"/>
        <v>0.23</v>
      </c>
      <c r="U9" s="1">
        <f t="shared" si="8"/>
        <v>0.23</v>
      </c>
      <c r="V9" s="1">
        <f t="shared" si="8"/>
        <v>0.23</v>
      </c>
      <c r="W9" s="1">
        <f t="shared" si="8"/>
        <v>0.23</v>
      </c>
      <c r="X9" s="1">
        <f t="shared" si="8"/>
        <v>0.23</v>
      </c>
      <c r="Y9" s="1">
        <f t="shared" si="8"/>
        <v>0.23</v>
      </c>
      <c r="Z9" s="1">
        <f t="shared" si="8"/>
        <v>0.23</v>
      </c>
    </row>
    <row r="10" spans="1:26" x14ac:dyDescent="0.25">
      <c r="A10" s="4" t="s">
        <v>7</v>
      </c>
      <c r="B10" s="22" t="e">
        <f>B7/2</f>
        <v>#REF!</v>
      </c>
      <c r="C10" s="2" t="e">
        <f t="shared" ref="C10:Z10" si="9">C7/2</f>
        <v>#REF!</v>
      </c>
      <c r="D10" s="2" t="e">
        <f t="shared" si="9"/>
        <v>#REF!</v>
      </c>
      <c r="E10" s="2" t="e">
        <f t="shared" si="9"/>
        <v>#REF!</v>
      </c>
      <c r="F10" s="2" t="e">
        <f t="shared" si="9"/>
        <v>#REF!</v>
      </c>
      <c r="G10" s="2" t="e">
        <f t="shared" si="9"/>
        <v>#REF!</v>
      </c>
      <c r="H10" s="2" t="e">
        <f t="shared" si="9"/>
        <v>#REF!</v>
      </c>
      <c r="I10" s="2" t="e">
        <f t="shared" si="9"/>
        <v>#REF!</v>
      </c>
      <c r="J10" s="2" t="e">
        <f t="shared" si="9"/>
        <v>#REF!</v>
      </c>
      <c r="K10" s="2" t="e">
        <f t="shared" si="9"/>
        <v>#REF!</v>
      </c>
      <c r="L10" s="2" t="e">
        <f t="shared" si="9"/>
        <v>#REF!</v>
      </c>
      <c r="M10" s="2" t="e">
        <f t="shared" si="9"/>
        <v>#REF!</v>
      </c>
      <c r="N10" s="2" t="e">
        <f t="shared" si="9"/>
        <v>#REF!</v>
      </c>
      <c r="O10" s="2" t="e">
        <f t="shared" si="9"/>
        <v>#REF!</v>
      </c>
      <c r="P10" s="2" t="e">
        <f t="shared" si="9"/>
        <v>#REF!</v>
      </c>
      <c r="Q10" s="2" t="e">
        <f t="shared" si="9"/>
        <v>#REF!</v>
      </c>
      <c r="R10" s="2" t="e">
        <f t="shared" si="9"/>
        <v>#REF!</v>
      </c>
      <c r="S10" s="2" t="e">
        <f t="shared" si="9"/>
        <v>#REF!</v>
      </c>
      <c r="T10" s="2" t="e">
        <f t="shared" si="9"/>
        <v>#REF!</v>
      </c>
      <c r="U10" s="2" t="e">
        <f t="shared" si="9"/>
        <v>#REF!</v>
      </c>
      <c r="V10" s="2" t="e">
        <f t="shared" si="9"/>
        <v>#REF!</v>
      </c>
      <c r="W10" s="2" t="e">
        <f t="shared" si="9"/>
        <v>#REF!</v>
      </c>
      <c r="X10" s="2" t="e">
        <f t="shared" si="9"/>
        <v>#REF!</v>
      </c>
      <c r="Y10" s="2" t="e">
        <f t="shared" si="9"/>
        <v>#REF!</v>
      </c>
      <c r="Z10" s="2" t="e">
        <f t="shared" si="9"/>
        <v>#REF!</v>
      </c>
    </row>
    <row r="11" spans="1:26" x14ac:dyDescent="0.25">
      <c r="A11" s="4" t="s">
        <v>39</v>
      </c>
      <c r="B11" s="21">
        <v>75</v>
      </c>
      <c r="C11">
        <f>B11</f>
        <v>75</v>
      </c>
      <c r="D11">
        <f t="shared" ref="D11:Z11" si="10">C11</f>
        <v>75</v>
      </c>
      <c r="E11">
        <f t="shared" si="10"/>
        <v>75</v>
      </c>
      <c r="F11">
        <f t="shared" si="10"/>
        <v>75</v>
      </c>
      <c r="G11">
        <f t="shared" si="10"/>
        <v>75</v>
      </c>
      <c r="H11">
        <f t="shared" si="10"/>
        <v>75</v>
      </c>
      <c r="I11">
        <f t="shared" si="10"/>
        <v>75</v>
      </c>
      <c r="J11">
        <f t="shared" si="10"/>
        <v>75</v>
      </c>
      <c r="K11">
        <f t="shared" si="10"/>
        <v>75</v>
      </c>
      <c r="L11">
        <f t="shared" si="10"/>
        <v>75</v>
      </c>
      <c r="M11">
        <f t="shared" si="10"/>
        <v>75</v>
      </c>
      <c r="N11">
        <f t="shared" si="10"/>
        <v>75</v>
      </c>
      <c r="O11">
        <f t="shared" si="10"/>
        <v>75</v>
      </c>
      <c r="P11">
        <f t="shared" si="10"/>
        <v>75</v>
      </c>
      <c r="Q11">
        <f t="shared" si="10"/>
        <v>75</v>
      </c>
      <c r="R11">
        <f t="shared" si="10"/>
        <v>75</v>
      </c>
      <c r="S11">
        <f t="shared" si="10"/>
        <v>75</v>
      </c>
      <c r="T11">
        <f t="shared" si="10"/>
        <v>75</v>
      </c>
      <c r="U11">
        <f t="shared" si="10"/>
        <v>75</v>
      </c>
      <c r="V11">
        <f t="shared" si="10"/>
        <v>75</v>
      </c>
      <c r="W11">
        <f t="shared" si="10"/>
        <v>75</v>
      </c>
      <c r="X11">
        <f t="shared" si="10"/>
        <v>75</v>
      </c>
      <c r="Y11">
        <f t="shared" si="10"/>
        <v>75</v>
      </c>
      <c r="Z11">
        <f t="shared" si="10"/>
        <v>75</v>
      </c>
    </row>
    <row r="12" spans="1:26" x14ac:dyDescent="0.25">
      <c r="A12" s="4" t="s">
        <v>40</v>
      </c>
      <c r="B12" s="22">
        <v>25</v>
      </c>
      <c r="C12" s="2">
        <f>B12</f>
        <v>25</v>
      </c>
      <c r="D12" s="2">
        <f t="shared" ref="D12:Z12" si="11">C12</f>
        <v>25</v>
      </c>
      <c r="E12" s="2">
        <f t="shared" si="11"/>
        <v>25</v>
      </c>
      <c r="F12" s="2">
        <f t="shared" si="11"/>
        <v>25</v>
      </c>
      <c r="G12" s="2">
        <f t="shared" si="11"/>
        <v>25</v>
      </c>
      <c r="H12" s="2">
        <f t="shared" si="11"/>
        <v>25</v>
      </c>
      <c r="I12" s="2">
        <f t="shared" si="11"/>
        <v>25</v>
      </c>
      <c r="J12" s="2">
        <f t="shared" si="11"/>
        <v>25</v>
      </c>
      <c r="K12" s="2">
        <f t="shared" si="11"/>
        <v>25</v>
      </c>
      <c r="L12" s="2">
        <f t="shared" si="11"/>
        <v>25</v>
      </c>
      <c r="M12" s="2">
        <f t="shared" si="11"/>
        <v>25</v>
      </c>
      <c r="N12" s="2">
        <f t="shared" si="11"/>
        <v>25</v>
      </c>
      <c r="O12" s="2">
        <f t="shared" si="11"/>
        <v>25</v>
      </c>
      <c r="P12" s="2">
        <f t="shared" si="11"/>
        <v>25</v>
      </c>
      <c r="Q12" s="2">
        <f t="shared" si="11"/>
        <v>25</v>
      </c>
      <c r="R12" s="2">
        <f t="shared" si="11"/>
        <v>25</v>
      </c>
      <c r="S12" s="2">
        <f t="shared" si="11"/>
        <v>25</v>
      </c>
      <c r="T12" s="2">
        <f t="shared" si="11"/>
        <v>25</v>
      </c>
      <c r="U12" s="2">
        <f t="shared" si="11"/>
        <v>25</v>
      </c>
      <c r="V12" s="2">
        <f t="shared" si="11"/>
        <v>25</v>
      </c>
      <c r="W12" s="2">
        <f t="shared" si="11"/>
        <v>25</v>
      </c>
      <c r="X12" s="2">
        <f t="shared" si="11"/>
        <v>25</v>
      </c>
      <c r="Y12" s="2">
        <f t="shared" si="11"/>
        <v>25</v>
      </c>
      <c r="Z12" s="2">
        <f t="shared" si="11"/>
        <v>25</v>
      </c>
    </row>
    <row r="13" spans="1:26" s="4" customFormat="1" x14ac:dyDescent="0.25"/>
    <row r="14" spans="1:26" x14ac:dyDescent="0.25">
      <c r="A14" s="4" t="s">
        <v>9</v>
      </c>
      <c r="B14" s="2" t="e">
        <f>B3*B4*B5*B6*B7/1.19</f>
        <v>#REF!</v>
      </c>
      <c r="C14" s="2" t="e">
        <f>C3*C4*C5*C6*C7/1.19</f>
        <v>#REF!</v>
      </c>
      <c r="D14" s="2" t="e">
        <f t="shared" ref="D14:Z14" si="12">D3*D4*D5*D6*D7/1.19</f>
        <v>#REF!</v>
      </c>
      <c r="E14" s="2" t="e">
        <f t="shared" si="12"/>
        <v>#REF!</v>
      </c>
      <c r="F14" s="2" t="e">
        <f t="shared" si="12"/>
        <v>#REF!</v>
      </c>
      <c r="G14" s="2" t="e">
        <f t="shared" si="12"/>
        <v>#REF!</v>
      </c>
      <c r="H14" s="2" t="e">
        <f t="shared" si="12"/>
        <v>#REF!</v>
      </c>
      <c r="I14" s="2" t="e">
        <f t="shared" si="12"/>
        <v>#REF!</v>
      </c>
      <c r="J14" s="2" t="e">
        <f t="shared" si="12"/>
        <v>#REF!</v>
      </c>
      <c r="K14" s="2" t="e">
        <f t="shared" si="12"/>
        <v>#REF!</v>
      </c>
      <c r="L14" s="2" t="e">
        <f t="shared" si="12"/>
        <v>#REF!</v>
      </c>
      <c r="M14" s="2" t="e">
        <f t="shared" si="12"/>
        <v>#REF!</v>
      </c>
      <c r="N14" s="2" t="e">
        <f t="shared" si="12"/>
        <v>#REF!</v>
      </c>
      <c r="O14" s="2" t="e">
        <f t="shared" si="12"/>
        <v>#REF!</v>
      </c>
      <c r="P14" s="2" t="e">
        <f t="shared" si="12"/>
        <v>#REF!</v>
      </c>
      <c r="Q14" s="2" t="e">
        <f t="shared" si="12"/>
        <v>#REF!</v>
      </c>
      <c r="R14" s="2" t="e">
        <f t="shared" si="12"/>
        <v>#REF!</v>
      </c>
      <c r="S14" s="2" t="e">
        <f t="shared" si="12"/>
        <v>#REF!</v>
      </c>
      <c r="T14" s="2" t="e">
        <f t="shared" si="12"/>
        <v>#REF!</v>
      </c>
      <c r="U14" s="2" t="e">
        <f t="shared" si="12"/>
        <v>#REF!</v>
      </c>
      <c r="V14" s="2" t="e">
        <f t="shared" si="12"/>
        <v>#REF!</v>
      </c>
      <c r="W14" s="2" t="e">
        <f t="shared" si="12"/>
        <v>#REF!</v>
      </c>
      <c r="X14" s="2" t="e">
        <f t="shared" si="12"/>
        <v>#REF!</v>
      </c>
      <c r="Y14" s="2" t="e">
        <f t="shared" si="12"/>
        <v>#REF!</v>
      </c>
      <c r="Z14" s="2" t="e">
        <f t="shared" si="12"/>
        <v>#REF!</v>
      </c>
    </row>
    <row r="15" spans="1:26" x14ac:dyDescent="0.25">
      <c r="A15" s="4" t="s">
        <v>8</v>
      </c>
      <c r="B15" s="2" t="e">
        <f>B3*B4*B8*B9*B10/1.19</f>
        <v>#REF!</v>
      </c>
      <c r="C15" s="2" t="e">
        <f>C3*C4*C8*C9*C10/1.19</f>
        <v>#REF!</v>
      </c>
      <c r="D15" s="2" t="e">
        <f t="shared" ref="D15:Z15" si="13">D3*D4*D8*D9*D10/1.19</f>
        <v>#REF!</v>
      </c>
      <c r="E15" s="2" t="e">
        <f t="shared" si="13"/>
        <v>#REF!</v>
      </c>
      <c r="F15" s="2" t="e">
        <f t="shared" si="13"/>
        <v>#REF!</v>
      </c>
      <c r="G15" s="2" t="e">
        <f t="shared" si="13"/>
        <v>#REF!</v>
      </c>
      <c r="H15" s="2" t="e">
        <f t="shared" si="13"/>
        <v>#REF!</v>
      </c>
      <c r="I15" s="2" t="e">
        <f t="shared" si="13"/>
        <v>#REF!</v>
      </c>
      <c r="J15" s="2" t="e">
        <f t="shared" si="13"/>
        <v>#REF!</v>
      </c>
      <c r="K15" s="2" t="e">
        <f t="shared" si="13"/>
        <v>#REF!</v>
      </c>
      <c r="L15" s="2" t="e">
        <f t="shared" si="13"/>
        <v>#REF!</v>
      </c>
      <c r="M15" s="2" t="e">
        <f t="shared" si="13"/>
        <v>#REF!</v>
      </c>
      <c r="N15" s="2" t="e">
        <f t="shared" si="13"/>
        <v>#REF!</v>
      </c>
      <c r="O15" s="2" t="e">
        <f t="shared" si="13"/>
        <v>#REF!</v>
      </c>
      <c r="P15" s="2" t="e">
        <f t="shared" si="13"/>
        <v>#REF!</v>
      </c>
      <c r="Q15" s="2" t="e">
        <f t="shared" si="13"/>
        <v>#REF!</v>
      </c>
      <c r="R15" s="2" t="e">
        <f t="shared" si="13"/>
        <v>#REF!</v>
      </c>
      <c r="S15" s="2" t="e">
        <f t="shared" si="13"/>
        <v>#REF!</v>
      </c>
      <c r="T15" s="2" t="e">
        <f t="shared" si="13"/>
        <v>#REF!</v>
      </c>
      <c r="U15" s="2" t="e">
        <f t="shared" si="13"/>
        <v>#REF!</v>
      </c>
      <c r="V15" s="2" t="e">
        <f t="shared" si="13"/>
        <v>#REF!</v>
      </c>
      <c r="W15" s="2" t="e">
        <f t="shared" si="13"/>
        <v>#REF!</v>
      </c>
      <c r="X15" s="2" t="e">
        <f t="shared" si="13"/>
        <v>#REF!</v>
      </c>
      <c r="Y15" s="2" t="e">
        <f t="shared" si="13"/>
        <v>#REF!</v>
      </c>
      <c r="Z15" s="2" t="e">
        <f t="shared" si="13"/>
        <v>#REF!</v>
      </c>
    </row>
    <row r="16" spans="1:26" ht="15.75" thickBot="1" x14ac:dyDescent="0.3">
      <c r="A16" s="4" t="s">
        <v>10</v>
      </c>
      <c r="B16" s="2">
        <f>(B11)*(B12+250)+400*(B12)</f>
        <v>30625</v>
      </c>
      <c r="C16" s="2">
        <f t="shared" ref="C16:Z16" si="14">(C11)*(C12+250)+400*(C12)</f>
        <v>30625</v>
      </c>
      <c r="D16" s="2">
        <f t="shared" si="14"/>
        <v>30625</v>
      </c>
      <c r="E16" s="2">
        <f t="shared" si="14"/>
        <v>30625</v>
      </c>
      <c r="F16" s="2">
        <f t="shared" si="14"/>
        <v>30625</v>
      </c>
      <c r="G16" s="2">
        <f t="shared" si="14"/>
        <v>30625</v>
      </c>
      <c r="H16" s="2">
        <f t="shared" si="14"/>
        <v>30625</v>
      </c>
      <c r="I16" s="2">
        <f t="shared" si="14"/>
        <v>30625</v>
      </c>
      <c r="J16" s="2">
        <f t="shared" si="14"/>
        <v>30625</v>
      </c>
      <c r="K16" s="2">
        <f t="shared" si="14"/>
        <v>30625</v>
      </c>
      <c r="L16" s="2">
        <f t="shared" si="14"/>
        <v>30625</v>
      </c>
      <c r="M16" s="2">
        <f t="shared" si="14"/>
        <v>30625</v>
      </c>
      <c r="N16" s="2">
        <f t="shared" si="14"/>
        <v>30625</v>
      </c>
      <c r="O16" s="2">
        <f t="shared" si="14"/>
        <v>30625</v>
      </c>
      <c r="P16" s="2">
        <f t="shared" si="14"/>
        <v>30625</v>
      </c>
      <c r="Q16" s="2">
        <f t="shared" si="14"/>
        <v>30625</v>
      </c>
      <c r="R16" s="2">
        <f t="shared" si="14"/>
        <v>30625</v>
      </c>
      <c r="S16" s="2">
        <f t="shared" si="14"/>
        <v>30625</v>
      </c>
      <c r="T16" s="2">
        <f t="shared" si="14"/>
        <v>30625</v>
      </c>
      <c r="U16" s="2">
        <f t="shared" si="14"/>
        <v>30625</v>
      </c>
      <c r="V16" s="2">
        <f t="shared" si="14"/>
        <v>30625</v>
      </c>
      <c r="W16" s="2">
        <f t="shared" si="14"/>
        <v>30625</v>
      </c>
      <c r="X16" s="2">
        <f t="shared" si="14"/>
        <v>30625</v>
      </c>
      <c r="Y16" s="2">
        <f t="shared" si="14"/>
        <v>30625</v>
      </c>
      <c r="Z16" s="2">
        <f t="shared" si="14"/>
        <v>30625</v>
      </c>
    </row>
    <row r="17" spans="1:26" s="10" customFormat="1" ht="15.75" thickTop="1" x14ac:dyDescent="0.25">
      <c r="A17" s="11" t="s">
        <v>11</v>
      </c>
      <c r="B17" s="9" t="e">
        <f>B16+B15+B14</f>
        <v>#REF!</v>
      </c>
      <c r="C17" s="9" t="e">
        <f>C16+C15+C14</f>
        <v>#REF!</v>
      </c>
      <c r="D17" s="9" t="e">
        <f t="shared" ref="D17:Z17" si="15">D16+D15+D14</f>
        <v>#REF!</v>
      </c>
      <c r="E17" s="9" t="e">
        <f t="shared" si="15"/>
        <v>#REF!</v>
      </c>
      <c r="F17" s="9" t="e">
        <f t="shared" si="15"/>
        <v>#REF!</v>
      </c>
      <c r="G17" s="9" t="e">
        <f t="shared" si="15"/>
        <v>#REF!</v>
      </c>
      <c r="H17" s="9" t="e">
        <f t="shared" si="15"/>
        <v>#REF!</v>
      </c>
      <c r="I17" s="9" t="e">
        <f t="shared" si="15"/>
        <v>#REF!</v>
      </c>
      <c r="J17" s="9" t="e">
        <f t="shared" si="15"/>
        <v>#REF!</v>
      </c>
      <c r="K17" s="9" t="e">
        <f t="shared" si="15"/>
        <v>#REF!</v>
      </c>
      <c r="L17" s="9" t="e">
        <f t="shared" si="15"/>
        <v>#REF!</v>
      </c>
      <c r="M17" s="9" t="e">
        <f t="shared" si="15"/>
        <v>#REF!</v>
      </c>
      <c r="N17" s="9" t="e">
        <f t="shared" si="15"/>
        <v>#REF!</v>
      </c>
      <c r="O17" s="9" t="e">
        <f t="shared" si="15"/>
        <v>#REF!</v>
      </c>
      <c r="P17" s="9" t="e">
        <f t="shared" si="15"/>
        <v>#REF!</v>
      </c>
      <c r="Q17" s="9" t="e">
        <f t="shared" si="15"/>
        <v>#REF!</v>
      </c>
      <c r="R17" s="9" t="e">
        <f t="shared" si="15"/>
        <v>#REF!</v>
      </c>
      <c r="S17" s="9" t="e">
        <f t="shared" si="15"/>
        <v>#REF!</v>
      </c>
      <c r="T17" s="9" t="e">
        <f t="shared" si="15"/>
        <v>#REF!</v>
      </c>
      <c r="U17" s="9" t="e">
        <f t="shared" si="15"/>
        <v>#REF!</v>
      </c>
      <c r="V17" s="9" t="e">
        <f t="shared" si="15"/>
        <v>#REF!</v>
      </c>
      <c r="W17" s="9" t="e">
        <f t="shared" si="15"/>
        <v>#REF!</v>
      </c>
      <c r="X17" s="9" t="e">
        <f t="shared" si="15"/>
        <v>#REF!</v>
      </c>
      <c r="Y17" s="9" t="e">
        <f t="shared" si="15"/>
        <v>#REF!</v>
      </c>
      <c r="Z17" s="9" t="e">
        <f t="shared" si="15"/>
        <v>#REF!</v>
      </c>
    </row>
    <row r="18" spans="1:26" s="4" customFormat="1" x14ac:dyDescent="0.25"/>
    <row r="19" spans="1:26" x14ac:dyDescent="0.25">
      <c r="A19" s="4" t="s">
        <v>12</v>
      </c>
      <c r="B19" s="37">
        <v>75000</v>
      </c>
      <c r="C19" s="12">
        <f>B19</f>
        <v>75000</v>
      </c>
      <c r="D19" s="12">
        <f t="shared" ref="D19:Z19" si="16">C19</f>
        <v>75000</v>
      </c>
      <c r="E19" s="12">
        <f t="shared" si="16"/>
        <v>75000</v>
      </c>
      <c r="F19" s="12">
        <f t="shared" si="16"/>
        <v>75000</v>
      </c>
      <c r="G19" s="12">
        <f t="shared" si="16"/>
        <v>75000</v>
      </c>
      <c r="H19" s="12">
        <f t="shared" si="16"/>
        <v>75000</v>
      </c>
      <c r="I19" s="12">
        <f t="shared" si="16"/>
        <v>75000</v>
      </c>
      <c r="J19" s="12">
        <f t="shared" si="16"/>
        <v>75000</v>
      </c>
      <c r="K19" s="12">
        <f t="shared" si="16"/>
        <v>75000</v>
      </c>
      <c r="L19" s="12">
        <f t="shared" si="16"/>
        <v>75000</v>
      </c>
      <c r="M19" s="12">
        <f t="shared" si="16"/>
        <v>75000</v>
      </c>
      <c r="N19" s="12">
        <f t="shared" si="16"/>
        <v>75000</v>
      </c>
      <c r="O19" s="12">
        <f t="shared" si="16"/>
        <v>75000</v>
      </c>
      <c r="P19" s="12">
        <f t="shared" si="16"/>
        <v>75000</v>
      </c>
      <c r="Q19" s="12">
        <f t="shared" si="16"/>
        <v>75000</v>
      </c>
      <c r="R19" s="12">
        <f t="shared" si="16"/>
        <v>75000</v>
      </c>
      <c r="S19" s="12">
        <f t="shared" si="16"/>
        <v>75000</v>
      </c>
      <c r="T19" s="12">
        <f t="shared" si="16"/>
        <v>75000</v>
      </c>
      <c r="U19" s="12">
        <f t="shared" si="16"/>
        <v>75000</v>
      </c>
      <c r="V19" s="12">
        <f t="shared" si="16"/>
        <v>75000</v>
      </c>
      <c r="W19" s="12">
        <f t="shared" si="16"/>
        <v>75000</v>
      </c>
      <c r="X19" s="12">
        <f t="shared" si="16"/>
        <v>75000</v>
      </c>
      <c r="Y19" s="12">
        <f t="shared" si="16"/>
        <v>75000</v>
      </c>
      <c r="Z19" s="12">
        <f t="shared" si="16"/>
        <v>75000</v>
      </c>
    </row>
    <row r="20" spans="1:26" x14ac:dyDescent="0.25">
      <c r="A20" s="4" t="s">
        <v>13</v>
      </c>
      <c r="B20" s="38">
        <v>0.12</v>
      </c>
      <c r="C20" s="13">
        <f>B20</f>
        <v>0.12</v>
      </c>
      <c r="D20" s="13">
        <f t="shared" ref="D20:Z20" si="17">C20</f>
        <v>0.12</v>
      </c>
      <c r="E20" s="13">
        <f t="shared" si="17"/>
        <v>0.12</v>
      </c>
      <c r="F20" s="13">
        <f t="shared" si="17"/>
        <v>0.12</v>
      </c>
      <c r="G20" s="13">
        <f t="shared" si="17"/>
        <v>0.12</v>
      </c>
      <c r="H20" s="13">
        <f t="shared" si="17"/>
        <v>0.12</v>
      </c>
      <c r="I20" s="13">
        <f t="shared" si="17"/>
        <v>0.12</v>
      </c>
      <c r="J20" s="13">
        <f t="shared" si="17"/>
        <v>0.12</v>
      </c>
      <c r="K20" s="13">
        <f t="shared" si="17"/>
        <v>0.12</v>
      </c>
      <c r="L20" s="13">
        <f t="shared" si="17"/>
        <v>0.12</v>
      </c>
      <c r="M20" s="13">
        <f t="shared" si="17"/>
        <v>0.12</v>
      </c>
      <c r="N20" s="13">
        <f t="shared" si="17"/>
        <v>0.12</v>
      </c>
      <c r="O20" s="13">
        <f t="shared" si="17"/>
        <v>0.12</v>
      </c>
      <c r="P20" s="13">
        <f t="shared" si="17"/>
        <v>0.12</v>
      </c>
      <c r="Q20" s="13">
        <f t="shared" si="17"/>
        <v>0.12</v>
      </c>
      <c r="R20" s="13">
        <f t="shared" si="17"/>
        <v>0.12</v>
      </c>
      <c r="S20" s="13">
        <f t="shared" si="17"/>
        <v>0.12</v>
      </c>
      <c r="T20" s="13">
        <f t="shared" si="17"/>
        <v>0.12</v>
      </c>
      <c r="U20" s="13">
        <f t="shared" si="17"/>
        <v>0.12</v>
      </c>
      <c r="V20" s="13">
        <f t="shared" si="17"/>
        <v>0.12</v>
      </c>
      <c r="W20" s="13">
        <f t="shared" si="17"/>
        <v>0.12</v>
      </c>
      <c r="X20" s="13">
        <f t="shared" si="17"/>
        <v>0.12</v>
      </c>
      <c r="Y20" s="13">
        <f t="shared" si="17"/>
        <v>0.12</v>
      </c>
      <c r="Z20" s="13">
        <f t="shared" si="17"/>
        <v>0.12</v>
      </c>
    </row>
    <row r="21" spans="1:26" x14ac:dyDescent="0.25">
      <c r="A21" s="4" t="s">
        <v>16</v>
      </c>
      <c r="B21" s="2">
        <f>B20*B19</f>
        <v>9000</v>
      </c>
      <c r="C21" s="2">
        <f>B21</f>
        <v>9000</v>
      </c>
      <c r="D21" s="2">
        <f t="shared" ref="D21:Z21" si="18">C21</f>
        <v>9000</v>
      </c>
      <c r="E21" s="2">
        <f t="shared" si="18"/>
        <v>9000</v>
      </c>
      <c r="F21" s="2">
        <f t="shared" si="18"/>
        <v>9000</v>
      </c>
      <c r="G21" s="2">
        <f t="shared" si="18"/>
        <v>9000</v>
      </c>
      <c r="H21" s="2">
        <f t="shared" si="18"/>
        <v>9000</v>
      </c>
      <c r="I21" s="2">
        <f t="shared" si="18"/>
        <v>9000</v>
      </c>
      <c r="J21" s="2">
        <f t="shared" si="18"/>
        <v>9000</v>
      </c>
      <c r="K21" s="2">
        <f t="shared" si="18"/>
        <v>9000</v>
      </c>
      <c r="L21" s="2">
        <f t="shared" si="18"/>
        <v>9000</v>
      </c>
      <c r="M21" s="2">
        <f t="shared" si="18"/>
        <v>9000</v>
      </c>
      <c r="N21" s="2">
        <f t="shared" si="18"/>
        <v>9000</v>
      </c>
      <c r="O21" s="2">
        <f t="shared" si="18"/>
        <v>9000</v>
      </c>
      <c r="P21" s="2">
        <f t="shared" si="18"/>
        <v>9000</v>
      </c>
      <c r="Q21" s="2">
        <f t="shared" si="18"/>
        <v>9000</v>
      </c>
      <c r="R21" s="2">
        <f t="shared" si="18"/>
        <v>9000</v>
      </c>
      <c r="S21" s="2">
        <f t="shared" si="18"/>
        <v>9000</v>
      </c>
      <c r="T21" s="2">
        <f t="shared" si="18"/>
        <v>9000</v>
      </c>
      <c r="U21" s="2">
        <f t="shared" si="18"/>
        <v>9000</v>
      </c>
      <c r="V21" s="2">
        <f t="shared" si="18"/>
        <v>9000</v>
      </c>
      <c r="W21" s="2">
        <f t="shared" si="18"/>
        <v>9000</v>
      </c>
      <c r="X21" s="2">
        <f t="shared" si="18"/>
        <v>9000</v>
      </c>
      <c r="Y21" s="2">
        <f t="shared" si="18"/>
        <v>9000</v>
      </c>
      <c r="Z21" s="2">
        <f t="shared" si="18"/>
        <v>9000</v>
      </c>
    </row>
    <row r="22" spans="1:26" x14ac:dyDescent="0.25">
      <c r="A22" s="4" t="s">
        <v>14</v>
      </c>
      <c r="B22" s="37">
        <v>21000</v>
      </c>
      <c r="C22" s="12">
        <f>B22</f>
        <v>21000</v>
      </c>
      <c r="D22" s="12">
        <f t="shared" ref="D22:Z22" si="19">C22</f>
        <v>21000</v>
      </c>
      <c r="E22" s="12">
        <f t="shared" si="19"/>
        <v>21000</v>
      </c>
      <c r="F22" s="12">
        <f t="shared" si="19"/>
        <v>21000</v>
      </c>
      <c r="G22" s="12">
        <f t="shared" si="19"/>
        <v>21000</v>
      </c>
      <c r="H22" s="12">
        <f t="shared" si="19"/>
        <v>21000</v>
      </c>
      <c r="I22" s="12">
        <f t="shared" si="19"/>
        <v>21000</v>
      </c>
      <c r="J22" s="12">
        <f t="shared" si="19"/>
        <v>21000</v>
      </c>
      <c r="K22" s="12">
        <f t="shared" si="19"/>
        <v>21000</v>
      </c>
      <c r="L22" s="12">
        <f t="shared" si="19"/>
        <v>21000</v>
      </c>
      <c r="M22" s="12">
        <f t="shared" si="19"/>
        <v>21000</v>
      </c>
      <c r="N22" s="12">
        <f t="shared" si="19"/>
        <v>21000</v>
      </c>
      <c r="O22" s="12">
        <f t="shared" si="19"/>
        <v>21000</v>
      </c>
      <c r="P22" s="12">
        <f t="shared" si="19"/>
        <v>21000</v>
      </c>
      <c r="Q22" s="12">
        <f t="shared" si="19"/>
        <v>21000</v>
      </c>
      <c r="R22" s="12">
        <f t="shared" si="19"/>
        <v>21000</v>
      </c>
      <c r="S22" s="12">
        <f t="shared" si="19"/>
        <v>21000</v>
      </c>
      <c r="T22" s="12">
        <f t="shared" si="19"/>
        <v>21000</v>
      </c>
      <c r="U22" s="12">
        <f t="shared" si="19"/>
        <v>21000</v>
      </c>
      <c r="V22" s="12">
        <f t="shared" si="19"/>
        <v>21000</v>
      </c>
      <c r="W22" s="12">
        <f t="shared" si="19"/>
        <v>21000</v>
      </c>
      <c r="X22" s="12">
        <f t="shared" si="19"/>
        <v>21000</v>
      </c>
      <c r="Y22" s="12">
        <f t="shared" si="19"/>
        <v>21000</v>
      </c>
      <c r="Z22" s="12">
        <f t="shared" si="19"/>
        <v>21000</v>
      </c>
    </row>
    <row r="23" spans="1:26" x14ac:dyDescent="0.25">
      <c r="A23" s="4" t="s">
        <v>15</v>
      </c>
      <c r="B23" s="38">
        <v>0.44</v>
      </c>
      <c r="C23" s="13">
        <f>B23</f>
        <v>0.44</v>
      </c>
      <c r="D23" s="13">
        <f t="shared" ref="D23:Z23" si="20">C23</f>
        <v>0.44</v>
      </c>
      <c r="E23" s="13">
        <f t="shared" si="20"/>
        <v>0.44</v>
      </c>
      <c r="F23" s="13">
        <f t="shared" si="20"/>
        <v>0.44</v>
      </c>
      <c r="G23" s="13">
        <f t="shared" si="20"/>
        <v>0.44</v>
      </c>
      <c r="H23" s="13">
        <f t="shared" si="20"/>
        <v>0.44</v>
      </c>
      <c r="I23" s="13">
        <f t="shared" si="20"/>
        <v>0.44</v>
      </c>
      <c r="J23" s="13">
        <f t="shared" si="20"/>
        <v>0.44</v>
      </c>
      <c r="K23" s="13">
        <f t="shared" si="20"/>
        <v>0.44</v>
      </c>
      <c r="L23" s="13">
        <f t="shared" si="20"/>
        <v>0.44</v>
      </c>
      <c r="M23" s="13">
        <f t="shared" si="20"/>
        <v>0.44</v>
      </c>
      <c r="N23" s="13">
        <f t="shared" si="20"/>
        <v>0.44</v>
      </c>
      <c r="O23" s="13">
        <f t="shared" si="20"/>
        <v>0.44</v>
      </c>
      <c r="P23" s="13">
        <f t="shared" si="20"/>
        <v>0.44</v>
      </c>
      <c r="Q23" s="13">
        <f t="shared" si="20"/>
        <v>0.44</v>
      </c>
      <c r="R23" s="13">
        <f t="shared" si="20"/>
        <v>0.44</v>
      </c>
      <c r="S23" s="13">
        <f t="shared" si="20"/>
        <v>0.44</v>
      </c>
      <c r="T23" s="13">
        <f t="shared" si="20"/>
        <v>0.44</v>
      </c>
      <c r="U23" s="13">
        <f t="shared" si="20"/>
        <v>0.44</v>
      </c>
      <c r="V23" s="13">
        <f t="shared" si="20"/>
        <v>0.44</v>
      </c>
      <c r="W23" s="13">
        <f t="shared" si="20"/>
        <v>0.44</v>
      </c>
      <c r="X23" s="13">
        <f t="shared" si="20"/>
        <v>0.44</v>
      </c>
      <c r="Y23" s="13">
        <f t="shared" si="20"/>
        <v>0.44</v>
      </c>
      <c r="Z23" s="13">
        <f t="shared" si="20"/>
        <v>0.44</v>
      </c>
    </row>
    <row r="24" spans="1:26" x14ac:dyDescent="0.25">
      <c r="A24" s="4" t="s">
        <v>17</v>
      </c>
      <c r="B24" s="2">
        <f>B23*B22</f>
        <v>9240</v>
      </c>
      <c r="C24" s="2">
        <f>C23*C22</f>
        <v>9240</v>
      </c>
      <c r="D24" s="2">
        <f t="shared" ref="D24:Z24" si="21">D23*D22</f>
        <v>9240</v>
      </c>
      <c r="E24" s="2">
        <f t="shared" si="21"/>
        <v>9240</v>
      </c>
      <c r="F24" s="2">
        <f t="shared" si="21"/>
        <v>9240</v>
      </c>
      <c r="G24" s="2">
        <f t="shared" si="21"/>
        <v>9240</v>
      </c>
      <c r="H24" s="2">
        <f t="shared" si="21"/>
        <v>9240</v>
      </c>
      <c r="I24" s="2">
        <f t="shared" si="21"/>
        <v>9240</v>
      </c>
      <c r="J24" s="2">
        <f t="shared" si="21"/>
        <v>9240</v>
      </c>
      <c r="K24" s="2">
        <f t="shared" si="21"/>
        <v>9240</v>
      </c>
      <c r="L24" s="2">
        <f t="shared" si="21"/>
        <v>9240</v>
      </c>
      <c r="M24" s="2">
        <f t="shared" si="21"/>
        <v>9240</v>
      </c>
      <c r="N24" s="2">
        <f t="shared" si="21"/>
        <v>9240</v>
      </c>
      <c r="O24" s="2">
        <f t="shared" si="21"/>
        <v>9240</v>
      </c>
      <c r="P24" s="2">
        <f t="shared" si="21"/>
        <v>9240</v>
      </c>
      <c r="Q24" s="2">
        <f t="shared" si="21"/>
        <v>9240</v>
      </c>
      <c r="R24" s="2">
        <f t="shared" si="21"/>
        <v>9240</v>
      </c>
      <c r="S24" s="2">
        <f t="shared" si="21"/>
        <v>9240</v>
      </c>
      <c r="T24" s="2">
        <f t="shared" si="21"/>
        <v>9240</v>
      </c>
      <c r="U24" s="2">
        <f t="shared" si="21"/>
        <v>9240</v>
      </c>
      <c r="V24" s="2">
        <f t="shared" si="21"/>
        <v>9240</v>
      </c>
      <c r="W24" s="2">
        <f t="shared" si="21"/>
        <v>9240</v>
      </c>
      <c r="X24" s="2">
        <f t="shared" si="21"/>
        <v>9240</v>
      </c>
      <c r="Y24" s="2">
        <f t="shared" si="21"/>
        <v>9240</v>
      </c>
      <c r="Z24" s="2">
        <f t="shared" si="21"/>
        <v>9240</v>
      </c>
    </row>
    <row r="25" spans="1:26" x14ac:dyDescent="0.25">
      <c r="A25" s="4" t="s">
        <v>18</v>
      </c>
      <c r="B25" s="22">
        <v>6000</v>
      </c>
      <c r="C25" s="2">
        <f>B25</f>
        <v>6000</v>
      </c>
      <c r="D25" s="2">
        <f t="shared" ref="D25:Z25" si="22">C25</f>
        <v>6000</v>
      </c>
      <c r="E25" s="2">
        <f t="shared" si="22"/>
        <v>6000</v>
      </c>
      <c r="F25" s="2">
        <f t="shared" si="22"/>
        <v>6000</v>
      </c>
      <c r="G25" s="2">
        <f t="shared" si="22"/>
        <v>6000</v>
      </c>
      <c r="H25" s="2">
        <f t="shared" si="22"/>
        <v>6000</v>
      </c>
      <c r="I25" s="2">
        <f t="shared" si="22"/>
        <v>6000</v>
      </c>
      <c r="J25" s="2">
        <f t="shared" si="22"/>
        <v>6000</v>
      </c>
      <c r="K25" s="2">
        <f t="shared" si="22"/>
        <v>6000</v>
      </c>
      <c r="L25" s="2">
        <f t="shared" si="22"/>
        <v>6000</v>
      </c>
      <c r="M25" s="2">
        <f t="shared" si="22"/>
        <v>6000</v>
      </c>
      <c r="N25" s="2">
        <f t="shared" si="22"/>
        <v>6000</v>
      </c>
      <c r="O25" s="2">
        <f t="shared" si="22"/>
        <v>6000</v>
      </c>
      <c r="P25" s="2">
        <f t="shared" si="22"/>
        <v>6000</v>
      </c>
      <c r="Q25" s="2">
        <f t="shared" si="22"/>
        <v>6000</v>
      </c>
      <c r="R25" s="2">
        <f t="shared" si="22"/>
        <v>6000</v>
      </c>
      <c r="S25" s="2">
        <f t="shared" si="22"/>
        <v>6000</v>
      </c>
      <c r="T25" s="2">
        <f t="shared" si="22"/>
        <v>6000</v>
      </c>
      <c r="U25" s="2">
        <f t="shared" si="22"/>
        <v>6000</v>
      </c>
      <c r="V25" s="2">
        <f t="shared" si="22"/>
        <v>6000</v>
      </c>
      <c r="W25" s="2">
        <f t="shared" si="22"/>
        <v>6000</v>
      </c>
      <c r="X25" s="2">
        <f t="shared" si="22"/>
        <v>6000</v>
      </c>
      <c r="Y25" s="2">
        <f t="shared" si="22"/>
        <v>6000</v>
      </c>
      <c r="Z25" s="2">
        <f t="shared" si="22"/>
        <v>6000</v>
      </c>
    </row>
    <row r="26" spans="1:26" x14ac:dyDescent="0.25">
      <c r="A26" s="4" t="s">
        <v>19</v>
      </c>
      <c r="B26" s="22">
        <v>1500</v>
      </c>
      <c r="C26" s="2">
        <f>B26</f>
        <v>1500</v>
      </c>
      <c r="D26" s="2">
        <f t="shared" ref="D26:Z26" si="23">C26</f>
        <v>1500</v>
      </c>
      <c r="E26" s="2">
        <f t="shared" si="23"/>
        <v>1500</v>
      </c>
      <c r="F26" s="2">
        <f t="shared" si="23"/>
        <v>1500</v>
      </c>
      <c r="G26" s="2">
        <f t="shared" si="23"/>
        <v>1500</v>
      </c>
      <c r="H26" s="2">
        <f t="shared" si="23"/>
        <v>1500</v>
      </c>
      <c r="I26" s="2">
        <f t="shared" si="23"/>
        <v>1500</v>
      </c>
      <c r="J26" s="2">
        <f t="shared" si="23"/>
        <v>1500</v>
      </c>
      <c r="K26" s="2">
        <f t="shared" si="23"/>
        <v>1500</v>
      </c>
      <c r="L26" s="2">
        <f t="shared" si="23"/>
        <v>1500</v>
      </c>
      <c r="M26" s="2">
        <f t="shared" si="23"/>
        <v>1500</v>
      </c>
      <c r="N26" s="2">
        <f t="shared" si="23"/>
        <v>1500</v>
      </c>
      <c r="O26" s="2">
        <f t="shared" si="23"/>
        <v>1500</v>
      </c>
      <c r="P26" s="2">
        <f t="shared" si="23"/>
        <v>1500</v>
      </c>
      <c r="Q26" s="2">
        <f t="shared" si="23"/>
        <v>1500</v>
      </c>
      <c r="R26" s="2">
        <f t="shared" si="23"/>
        <v>1500</v>
      </c>
      <c r="S26" s="2">
        <f t="shared" si="23"/>
        <v>1500</v>
      </c>
      <c r="T26" s="2">
        <f t="shared" si="23"/>
        <v>1500</v>
      </c>
      <c r="U26" s="2">
        <f t="shared" si="23"/>
        <v>1500</v>
      </c>
      <c r="V26" s="2">
        <f t="shared" si="23"/>
        <v>1500</v>
      </c>
      <c r="W26" s="2">
        <f t="shared" si="23"/>
        <v>1500</v>
      </c>
      <c r="X26" s="2">
        <f t="shared" si="23"/>
        <v>1500</v>
      </c>
      <c r="Y26" s="2">
        <f t="shared" si="23"/>
        <v>1500</v>
      </c>
      <c r="Z26" s="2">
        <f t="shared" si="23"/>
        <v>1500</v>
      </c>
    </row>
    <row r="27" spans="1:26" x14ac:dyDescent="0.25">
      <c r="A27" s="4" t="s">
        <v>20</v>
      </c>
      <c r="B27" s="22">
        <v>3000</v>
      </c>
      <c r="C27" s="2">
        <f>B27</f>
        <v>3000</v>
      </c>
      <c r="D27" s="2">
        <f t="shared" ref="D27:Z27" si="24">C27</f>
        <v>3000</v>
      </c>
      <c r="E27" s="2">
        <f t="shared" si="24"/>
        <v>3000</v>
      </c>
      <c r="F27" s="2">
        <f t="shared" si="24"/>
        <v>3000</v>
      </c>
      <c r="G27" s="2">
        <f t="shared" si="24"/>
        <v>3000</v>
      </c>
      <c r="H27" s="2">
        <f t="shared" si="24"/>
        <v>3000</v>
      </c>
      <c r="I27" s="2">
        <f t="shared" si="24"/>
        <v>3000</v>
      </c>
      <c r="J27" s="2">
        <f t="shared" si="24"/>
        <v>3000</v>
      </c>
      <c r="K27" s="2">
        <f t="shared" si="24"/>
        <v>3000</v>
      </c>
      <c r="L27" s="2">
        <f t="shared" si="24"/>
        <v>3000</v>
      </c>
      <c r="M27" s="2">
        <f t="shared" si="24"/>
        <v>3000</v>
      </c>
      <c r="N27" s="2">
        <f t="shared" si="24"/>
        <v>3000</v>
      </c>
      <c r="O27" s="2">
        <f t="shared" si="24"/>
        <v>3000</v>
      </c>
      <c r="P27" s="2">
        <f t="shared" si="24"/>
        <v>3000</v>
      </c>
      <c r="Q27" s="2">
        <f t="shared" si="24"/>
        <v>3000</v>
      </c>
      <c r="R27" s="2">
        <f t="shared" si="24"/>
        <v>3000</v>
      </c>
      <c r="S27" s="2">
        <f t="shared" si="24"/>
        <v>3000</v>
      </c>
      <c r="T27" s="2">
        <f t="shared" si="24"/>
        <v>3000</v>
      </c>
      <c r="U27" s="2">
        <f t="shared" si="24"/>
        <v>3000</v>
      </c>
      <c r="V27" s="2">
        <f t="shared" si="24"/>
        <v>3000</v>
      </c>
      <c r="W27" s="2">
        <f t="shared" si="24"/>
        <v>3000</v>
      </c>
      <c r="X27" s="2">
        <f t="shared" si="24"/>
        <v>3000</v>
      </c>
      <c r="Y27" s="2">
        <f t="shared" si="24"/>
        <v>3000</v>
      </c>
      <c r="Z27" s="2">
        <f t="shared" si="24"/>
        <v>3000</v>
      </c>
    </row>
    <row r="28" spans="1:26" ht="15.75" thickBot="1" x14ac:dyDescent="0.3">
      <c r="A28" s="4" t="s">
        <v>21</v>
      </c>
      <c r="B28" s="22">
        <v>24000</v>
      </c>
      <c r="C28" s="2">
        <f>B28</f>
        <v>24000</v>
      </c>
      <c r="D28" s="2">
        <f t="shared" ref="D28:Z28" si="25">C28</f>
        <v>24000</v>
      </c>
      <c r="E28" s="2">
        <f t="shared" si="25"/>
        <v>24000</v>
      </c>
      <c r="F28" s="2">
        <f t="shared" si="25"/>
        <v>24000</v>
      </c>
      <c r="G28" s="2">
        <f t="shared" si="25"/>
        <v>24000</v>
      </c>
      <c r="H28" s="2">
        <f t="shared" si="25"/>
        <v>24000</v>
      </c>
      <c r="I28" s="2">
        <f t="shared" si="25"/>
        <v>24000</v>
      </c>
      <c r="J28" s="2">
        <f t="shared" si="25"/>
        <v>24000</v>
      </c>
      <c r="K28" s="2">
        <f t="shared" si="25"/>
        <v>24000</v>
      </c>
      <c r="L28" s="2">
        <f t="shared" si="25"/>
        <v>24000</v>
      </c>
      <c r="M28" s="2">
        <f t="shared" si="25"/>
        <v>24000</v>
      </c>
      <c r="N28" s="2">
        <f t="shared" si="25"/>
        <v>24000</v>
      </c>
      <c r="O28" s="2">
        <f t="shared" si="25"/>
        <v>24000</v>
      </c>
      <c r="P28" s="2">
        <f t="shared" si="25"/>
        <v>24000</v>
      </c>
      <c r="Q28" s="2">
        <f t="shared" si="25"/>
        <v>24000</v>
      </c>
      <c r="R28" s="2">
        <f t="shared" si="25"/>
        <v>24000</v>
      </c>
      <c r="S28" s="2">
        <f t="shared" si="25"/>
        <v>24000</v>
      </c>
      <c r="T28" s="2">
        <f t="shared" si="25"/>
        <v>24000</v>
      </c>
      <c r="U28" s="2">
        <f t="shared" si="25"/>
        <v>24000</v>
      </c>
      <c r="V28" s="2">
        <f t="shared" si="25"/>
        <v>24000</v>
      </c>
      <c r="W28" s="2">
        <f t="shared" si="25"/>
        <v>24000</v>
      </c>
      <c r="X28" s="2">
        <f t="shared" si="25"/>
        <v>24000</v>
      </c>
      <c r="Y28" s="2">
        <f t="shared" si="25"/>
        <v>24000</v>
      </c>
      <c r="Z28" s="2">
        <f t="shared" si="25"/>
        <v>24000</v>
      </c>
    </row>
    <row r="29" spans="1:26" s="3" customFormat="1" ht="15.75" thickTop="1" x14ac:dyDescent="0.25">
      <c r="A29" s="8" t="s">
        <v>22</v>
      </c>
      <c r="B29" s="9">
        <f>B28+B27+B26+B25+B24+B21</f>
        <v>52740</v>
      </c>
      <c r="C29" s="9">
        <f>C28+C27+C26+C25+C24+C21</f>
        <v>52740</v>
      </c>
      <c r="D29" s="9">
        <f t="shared" ref="D29:Z29" si="26">D28+D27+D26+D25+D24+D21</f>
        <v>52740</v>
      </c>
      <c r="E29" s="9">
        <f t="shared" si="26"/>
        <v>52740</v>
      </c>
      <c r="F29" s="9">
        <f t="shared" si="26"/>
        <v>52740</v>
      </c>
      <c r="G29" s="9">
        <f t="shared" si="26"/>
        <v>52740</v>
      </c>
      <c r="H29" s="9">
        <f t="shared" si="26"/>
        <v>52740</v>
      </c>
      <c r="I29" s="9">
        <f t="shared" si="26"/>
        <v>52740</v>
      </c>
      <c r="J29" s="9">
        <f t="shared" si="26"/>
        <v>52740</v>
      </c>
      <c r="K29" s="9">
        <f t="shared" si="26"/>
        <v>52740</v>
      </c>
      <c r="L29" s="9">
        <f t="shared" si="26"/>
        <v>52740</v>
      </c>
      <c r="M29" s="9">
        <f t="shared" si="26"/>
        <v>52740</v>
      </c>
      <c r="N29" s="9">
        <f t="shared" si="26"/>
        <v>52740</v>
      </c>
      <c r="O29" s="9">
        <f t="shared" si="26"/>
        <v>52740</v>
      </c>
      <c r="P29" s="9">
        <f t="shared" si="26"/>
        <v>52740</v>
      </c>
      <c r="Q29" s="9">
        <f t="shared" si="26"/>
        <v>52740</v>
      </c>
      <c r="R29" s="9">
        <f t="shared" si="26"/>
        <v>52740</v>
      </c>
      <c r="S29" s="9">
        <f t="shared" si="26"/>
        <v>52740</v>
      </c>
      <c r="T29" s="9">
        <f t="shared" si="26"/>
        <v>52740</v>
      </c>
      <c r="U29" s="9">
        <f t="shared" si="26"/>
        <v>52740</v>
      </c>
      <c r="V29" s="9">
        <f t="shared" si="26"/>
        <v>52740</v>
      </c>
      <c r="W29" s="9">
        <f t="shared" si="26"/>
        <v>52740</v>
      </c>
      <c r="X29" s="9">
        <f t="shared" si="26"/>
        <v>52740</v>
      </c>
      <c r="Y29" s="9">
        <f t="shared" si="26"/>
        <v>52740</v>
      </c>
      <c r="Z29" s="9">
        <f t="shared" si="26"/>
        <v>52740</v>
      </c>
    </row>
    <row r="30" spans="1:26" s="4" customFormat="1" x14ac:dyDescent="0.25"/>
    <row r="31" spans="1:26" s="17" customFormat="1" ht="15.75" x14ac:dyDescent="0.25">
      <c r="A31" s="14" t="s">
        <v>23</v>
      </c>
      <c r="B31" s="16" t="e">
        <f>B17-B29</f>
        <v>#REF!</v>
      </c>
      <c r="C31" s="16" t="e">
        <f>C17-C29</f>
        <v>#REF!</v>
      </c>
      <c r="D31" s="16" t="e">
        <f t="shared" ref="D31:Z31" si="27">D17-D29</f>
        <v>#REF!</v>
      </c>
      <c r="E31" s="16" t="e">
        <f t="shared" si="27"/>
        <v>#REF!</v>
      </c>
      <c r="F31" s="16" t="e">
        <f t="shared" si="27"/>
        <v>#REF!</v>
      </c>
      <c r="G31" s="16" t="e">
        <f t="shared" si="27"/>
        <v>#REF!</v>
      </c>
      <c r="H31" s="16" t="e">
        <f t="shared" si="27"/>
        <v>#REF!</v>
      </c>
      <c r="I31" s="16" t="e">
        <f t="shared" si="27"/>
        <v>#REF!</v>
      </c>
      <c r="J31" s="16" t="e">
        <f t="shared" si="27"/>
        <v>#REF!</v>
      </c>
      <c r="K31" s="16" t="e">
        <f t="shared" si="27"/>
        <v>#REF!</v>
      </c>
      <c r="L31" s="16" t="e">
        <f t="shared" si="27"/>
        <v>#REF!</v>
      </c>
      <c r="M31" s="16" t="e">
        <f t="shared" si="27"/>
        <v>#REF!</v>
      </c>
      <c r="N31" s="16" t="e">
        <f t="shared" si="27"/>
        <v>#REF!</v>
      </c>
      <c r="O31" s="16" t="e">
        <f t="shared" si="27"/>
        <v>#REF!</v>
      </c>
      <c r="P31" s="16" t="e">
        <f t="shared" si="27"/>
        <v>#REF!</v>
      </c>
      <c r="Q31" s="16" t="e">
        <f t="shared" si="27"/>
        <v>#REF!</v>
      </c>
      <c r="R31" s="16" t="e">
        <f t="shared" si="27"/>
        <v>#REF!</v>
      </c>
      <c r="S31" s="16" t="e">
        <f t="shared" si="27"/>
        <v>#REF!</v>
      </c>
      <c r="T31" s="16" t="e">
        <f t="shared" si="27"/>
        <v>#REF!</v>
      </c>
      <c r="U31" s="16" t="e">
        <f t="shared" si="27"/>
        <v>#REF!</v>
      </c>
      <c r="V31" s="16" t="e">
        <f t="shared" si="27"/>
        <v>#REF!</v>
      </c>
      <c r="W31" s="16" t="e">
        <f t="shared" si="27"/>
        <v>#REF!</v>
      </c>
      <c r="X31" s="16" t="e">
        <f t="shared" si="27"/>
        <v>#REF!</v>
      </c>
      <c r="Y31" s="16" t="e">
        <f t="shared" si="27"/>
        <v>#REF!</v>
      </c>
      <c r="Z31" s="16" t="e">
        <f t="shared" si="27"/>
        <v>#REF!</v>
      </c>
    </row>
    <row r="32" spans="1:26" s="4" customFormat="1" x14ac:dyDescent="0.25">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s="4" customFormat="1" ht="18.75" x14ac:dyDescent="0.3">
      <c r="A33" s="15" t="s">
        <v>33</v>
      </c>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s="4" customFormat="1" x14ac:dyDescent="0.25"/>
    <row r="35" spans="1:26" s="4" customFormat="1" x14ac:dyDescent="0.25">
      <c r="A35" s="4" t="s">
        <v>25</v>
      </c>
      <c r="B35" s="20">
        <v>0.04</v>
      </c>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s="4" customFormat="1" x14ac:dyDescent="0.25">
      <c r="A36" s="4" t="s">
        <v>26</v>
      </c>
      <c r="B36" s="24">
        <v>15</v>
      </c>
    </row>
    <row r="37" spans="1:26" s="4" customFormat="1" x14ac:dyDescent="0.25">
      <c r="A37" s="4" t="s">
        <v>27</v>
      </c>
      <c r="B37" s="22">
        <v>800000</v>
      </c>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s="4" customFormat="1" x14ac:dyDescent="0.25">
      <c r="A38" s="4" t="s">
        <v>35</v>
      </c>
      <c r="B38" s="22">
        <v>0</v>
      </c>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s="4" customFormat="1" x14ac:dyDescent="0.25">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x14ac:dyDescent="0.25">
      <c r="A40" s="4" t="s">
        <v>28</v>
      </c>
      <c r="B40" s="2">
        <f>IF(B2&lt;=$B36,B37,"")</f>
        <v>800000</v>
      </c>
      <c r="C40" s="2">
        <f>IF(C2&lt;=$B36,B44,"")</f>
        <v>760047.11970322148</v>
      </c>
      <c r="D40" s="2">
        <f t="shared" ref="D40:Z40" si="28">IF(D2&lt;=$B36,C44,"")</f>
        <v>718496.12419457175</v>
      </c>
      <c r="E40" s="2">
        <f t="shared" si="28"/>
        <v>675283.08886557608</v>
      </c>
      <c r="F40" s="2">
        <f t="shared" si="28"/>
        <v>630341.53212342062</v>
      </c>
      <c r="G40" s="2">
        <f t="shared" si="28"/>
        <v>583602.31311157893</v>
      </c>
      <c r="H40" s="2">
        <f t="shared" si="28"/>
        <v>534993.52533926349</v>
      </c>
      <c r="I40" s="2">
        <f t="shared" si="28"/>
        <v>484440.38605605549</v>
      </c>
      <c r="J40" s="2">
        <f t="shared" si="28"/>
        <v>431865.12120151916</v>
      </c>
      <c r="K40" s="2">
        <f t="shared" si="28"/>
        <v>377186.8457528014</v>
      </c>
      <c r="L40" s="2">
        <f t="shared" si="28"/>
        <v>320321.4392861349</v>
      </c>
      <c r="M40" s="2">
        <f t="shared" si="28"/>
        <v>261181.41656080174</v>
      </c>
      <c r="N40" s="2">
        <f t="shared" si="28"/>
        <v>199675.79292645524</v>
      </c>
      <c r="O40" s="2">
        <f t="shared" si="28"/>
        <v>135709.9443467349</v>
      </c>
      <c r="P40" s="2">
        <f t="shared" si="28"/>
        <v>69185.461823825739</v>
      </c>
      <c r="Q40" s="2" t="str">
        <f t="shared" si="28"/>
        <v/>
      </c>
      <c r="R40" s="2" t="str">
        <f t="shared" si="28"/>
        <v/>
      </c>
      <c r="S40" s="2" t="str">
        <f t="shared" si="28"/>
        <v/>
      </c>
      <c r="T40" s="2" t="str">
        <f t="shared" si="28"/>
        <v/>
      </c>
      <c r="U40" s="2" t="str">
        <f t="shared" si="28"/>
        <v/>
      </c>
      <c r="V40" s="2" t="str">
        <f t="shared" si="28"/>
        <v/>
      </c>
      <c r="W40" s="2" t="str">
        <f t="shared" si="28"/>
        <v/>
      </c>
      <c r="X40" s="2" t="str">
        <f t="shared" si="28"/>
        <v/>
      </c>
      <c r="Y40" s="2" t="str">
        <f t="shared" si="28"/>
        <v/>
      </c>
      <c r="Z40" s="2" t="str">
        <f t="shared" si="28"/>
        <v/>
      </c>
    </row>
    <row r="41" spans="1:26" x14ac:dyDescent="0.25">
      <c r="A41" s="4" t="s">
        <v>29</v>
      </c>
      <c r="B41" s="19">
        <f>IF(B2&lt;=$B36,PMT($B35,$B36,-$B37,$B38),"")</f>
        <v>71952.88029677856</v>
      </c>
      <c r="C41" s="19">
        <f>IF(C2&lt;=$B36,PMT($B35,$B36,-$B37,$B38),"")</f>
        <v>71952.88029677856</v>
      </c>
      <c r="D41" s="19">
        <f t="shared" ref="D41:Z41" si="29">IF(D2&lt;=$B36,PMT($B35,$B36,-$B37,$B38),"")</f>
        <v>71952.88029677856</v>
      </c>
      <c r="E41" s="19">
        <f t="shared" si="29"/>
        <v>71952.88029677856</v>
      </c>
      <c r="F41" s="19">
        <f t="shared" si="29"/>
        <v>71952.88029677856</v>
      </c>
      <c r="G41" s="19">
        <f t="shared" si="29"/>
        <v>71952.88029677856</v>
      </c>
      <c r="H41" s="19">
        <f t="shared" si="29"/>
        <v>71952.88029677856</v>
      </c>
      <c r="I41" s="19">
        <f t="shared" si="29"/>
        <v>71952.88029677856</v>
      </c>
      <c r="J41" s="19">
        <f t="shared" si="29"/>
        <v>71952.88029677856</v>
      </c>
      <c r="K41" s="19">
        <f t="shared" si="29"/>
        <v>71952.88029677856</v>
      </c>
      <c r="L41" s="19">
        <f t="shared" si="29"/>
        <v>71952.88029677856</v>
      </c>
      <c r="M41" s="19">
        <f t="shared" si="29"/>
        <v>71952.88029677856</v>
      </c>
      <c r="N41" s="19">
        <f t="shared" si="29"/>
        <v>71952.88029677856</v>
      </c>
      <c r="O41" s="19">
        <f t="shared" si="29"/>
        <v>71952.88029677856</v>
      </c>
      <c r="P41" s="19">
        <f t="shared" si="29"/>
        <v>71952.88029677856</v>
      </c>
      <c r="Q41" s="19" t="str">
        <f t="shared" si="29"/>
        <v/>
      </c>
      <c r="R41" s="19" t="str">
        <f t="shared" si="29"/>
        <v/>
      </c>
      <c r="S41" s="19" t="str">
        <f t="shared" si="29"/>
        <v/>
      </c>
      <c r="T41" s="19" t="str">
        <f t="shared" si="29"/>
        <v/>
      </c>
      <c r="U41" s="19" t="str">
        <f t="shared" si="29"/>
        <v/>
      </c>
      <c r="V41" s="19" t="str">
        <f t="shared" si="29"/>
        <v/>
      </c>
      <c r="W41" s="19" t="str">
        <f t="shared" si="29"/>
        <v/>
      </c>
      <c r="X41" s="19" t="str">
        <f t="shared" si="29"/>
        <v/>
      </c>
      <c r="Y41" s="19" t="str">
        <f t="shared" si="29"/>
        <v/>
      </c>
      <c r="Z41" s="19" t="str">
        <f t="shared" si="29"/>
        <v/>
      </c>
    </row>
    <row r="42" spans="1:26" x14ac:dyDescent="0.25">
      <c r="A42" s="4" t="s">
        <v>31</v>
      </c>
      <c r="B42" s="2">
        <f>IF(B2&lt;=$B$36,B41-B43,"")</f>
        <v>39952.88029677856</v>
      </c>
      <c r="C42" s="2">
        <f>IF(C2&lt;=$B$36,C41-C43,"")</f>
        <v>41550.995508649699</v>
      </c>
      <c r="D42" s="2">
        <f t="shared" ref="D42:Z42" si="30">IF(D2&lt;=$B$36,D41-D43,"")</f>
        <v>43213.035328995684</v>
      </c>
      <c r="E42" s="2">
        <f t="shared" si="30"/>
        <v>44941.556742155517</v>
      </c>
      <c r="F42" s="2">
        <f t="shared" si="30"/>
        <v>46739.219011841735</v>
      </c>
      <c r="G42" s="2">
        <f t="shared" si="30"/>
        <v>48608.787772315402</v>
      </c>
      <c r="H42" s="2">
        <f t="shared" si="30"/>
        <v>50553.139283208016</v>
      </c>
      <c r="I42" s="2">
        <f t="shared" si="30"/>
        <v>52575.264854536341</v>
      </c>
      <c r="J42" s="2">
        <f t="shared" si="30"/>
        <v>54678.275448717788</v>
      </c>
      <c r="K42" s="2">
        <f t="shared" si="30"/>
        <v>56865.406466666507</v>
      </c>
      <c r="L42" s="2">
        <f t="shared" si="30"/>
        <v>59140.022725333161</v>
      </c>
      <c r="M42" s="2">
        <f t="shared" si="30"/>
        <v>61505.623634346492</v>
      </c>
      <c r="N42" s="2">
        <f t="shared" si="30"/>
        <v>63965.848579720347</v>
      </c>
      <c r="O42" s="2">
        <f t="shared" si="30"/>
        <v>66524.482522909166</v>
      </c>
      <c r="P42" s="2">
        <f t="shared" si="30"/>
        <v>69185.461823825535</v>
      </c>
      <c r="Q42" s="2" t="str">
        <f t="shared" si="30"/>
        <v/>
      </c>
      <c r="R42" s="2" t="str">
        <f t="shared" si="30"/>
        <v/>
      </c>
      <c r="S42" s="2" t="str">
        <f t="shared" si="30"/>
        <v/>
      </c>
      <c r="T42" s="2" t="str">
        <f t="shared" si="30"/>
        <v/>
      </c>
      <c r="U42" s="2" t="str">
        <f t="shared" si="30"/>
        <v/>
      </c>
      <c r="V42" s="2" t="str">
        <f t="shared" si="30"/>
        <v/>
      </c>
      <c r="W42" s="2" t="str">
        <f t="shared" si="30"/>
        <v/>
      </c>
      <c r="X42" s="2" t="str">
        <f t="shared" si="30"/>
        <v/>
      </c>
      <c r="Y42" s="2" t="str">
        <f t="shared" si="30"/>
        <v/>
      </c>
      <c r="Z42" s="2" t="str">
        <f t="shared" si="30"/>
        <v/>
      </c>
    </row>
    <row r="43" spans="1:26" x14ac:dyDescent="0.25">
      <c r="A43" s="4" t="s">
        <v>30</v>
      </c>
      <c r="B43" s="2">
        <f>IF(B2&lt;=$B36,B40*$B35,"")</f>
        <v>32000</v>
      </c>
      <c r="C43" s="2">
        <f>IF(C2&lt;=$B36,C40*$B35,"")</f>
        <v>30401.88478812886</v>
      </c>
      <c r="D43" s="2">
        <f t="shared" ref="D43:Z43" si="31">IF(D2&lt;=$B36,D40*$B35,"")</f>
        <v>28739.844967782872</v>
      </c>
      <c r="E43" s="2">
        <f t="shared" si="31"/>
        <v>27011.323554623043</v>
      </c>
      <c r="F43" s="2">
        <f t="shared" si="31"/>
        <v>25213.661284936825</v>
      </c>
      <c r="G43" s="2">
        <f t="shared" si="31"/>
        <v>23344.092524463158</v>
      </c>
      <c r="H43" s="2">
        <f t="shared" si="31"/>
        <v>21399.74101357054</v>
      </c>
      <c r="I43" s="2">
        <f t="shared" si="31"/>
        <v>19377.615442242219</v>
      </c>
      <c r="J43" s="2">
        <f t="shared" si="31"/>
        <v>17274.604848060768</v>
      </c>
      <c r="K43" s="2">
        <f t="shared" si="31"/>
        <v>15087.473830112056</v>
      </c>
      <c r="L43" s="2">
        <f t="shared" si="31"/>
        <v>12812.857571445396</v>
      </c>
      <c r="M43" s="2">
        <f t="shared" si="31"/>
        <v>10447.25666243207</v>
      </c>
      <c r="N43" s="2">
        <f t="shared" si="31"/>
        <v>7987.0317170582093</v>
      </c>
      <c r="O43" s="2">
        <f t="shared" si="31"/>
        <v>5428.3977738693966</v>
      </c>
      <c r="P43" s="2">
        <f t="shared" si="31"/>
        <v>2767.4184729530298</v>
      </c>
      <c r="Q43" s="2" t="str">
        <f t="shared" si="31"/>
        <v/>
      </c>
      <c r="R43" s="2" t="str">
        <f t="shared" si="31"/>
        <v/>
      </c>
      <c r="S43" s="2" t="str">
        <f t="shared" si="31"/>
        <v/>
      </c>
      <c r="T43" s="2" t="str">
        <f t="shared" si="31"/>
        <v/>
      </c>
      <c r="U43" s="2" t="str">
        <f t="shared" si="31"/>
        <v/>
      </c>
      <c r="V43" s="2" t="str">
        <f t="shared" si="31"/>
        <v/>
      </c>
      <c r="W43" s="2" t="str">
        <f t="shared" si="31"/>
        <v/>
      </c>
      <c r="X43" s="2" t="str">
        <f t="shared" si="31"/>
        <v/>
      </c>
      <c r="Y43" s="2" t="str">
        <f t="shared" si="31"/>
        <v/>
      </c>
      <c r="Z43" s="2" t="str">
        <f t="shared" si="31"/>
        <v/>
      </c>
    </row>
    <row r="44" spans="1:26" x14ac:dyDescent="0.25">
      <c r="A44" s="4" t="s">
        <v>32</v>
      </c>
      <c r="B44" s="2">
        <f>IF(B2&lt;=$B36,B40-B42,"")</f>
        <v>760047.11970322148</v>
      </c>
      <c r="C44" s="2">
        <f>IF(C2&lt;=$B36,C40-C42,"")</f>
        <v>718496.12419457175</v>
      </c>
      <c r="D44" s="2">
        <f t="shared" ref="D44:Z44" si="32">IF(D2&lt;=$B36,D40-D42,"")</f>
        <v>675283.08886557608</v>
      </c>
      <c r="E44" s="2">
        <f t="shared" si="32"/>
        <v>630341.53212342062</v>
      </c>
      <c r="F44" s="2">
        <f t="shared" si="32"/>
        <v>583602.31311157893</v>
      </c>
      <c r="G44" s="2">
        <f t="shared" si="32"/>
        <v>534993.52533926349</v>
      </c>
      <c r="H44" s="2">
        <f t="shared" si="32"/>
        <v>484440.38605605549</v>
      </c>
      <c r="I44" s="2">
        <f t="shared" si="32"/>
        <v>431865.12120151916</v>
      </c>
      <c r="J44" s="2">
        <f t="shared" si="32"/>
        <v>377186.8457528014</v>
      </c>
      <c r="K44" s="2">
        <f t="shared" si="32"/>
        <v>320321.4392861349</v>
      </c>
      <c r="L44" s="2">
        <f t="shared" si="32"/>
        <v>261181.41656080174</v>
      </c>
      <c r="M44" s="2">
        <f t="shared" si="32"/>
        <v>199675.79292645524</v>
      </c>
      <c r="N44" s="2">
        <f t="shared" si="32"/>
        <v>135709.9443467349</v>
      </c>
      <c r="O44" s="2">
        <f t="shared" si="32"/>
        <v>69185.461823825739</v>
      </c>
      <c r="P44" s="2">
        <f t="shared" si="32"/>
        <v>2.0372681319713593E-10</v>
      </c>
      <c r="Q44" s="2" t="str">
        <f t="shared" si="32"/>
        <v/>
      </c>
      <c r="R44" s="2" t="str">
        <f t="shared" si="32"/>
        <v/>
      </c>
      <c r="S44" s="2" t="str">
        <f t="shared" si="32"/>
        <v/>
      </c>
      <c r="T44" s="2" t="str">
        <f t="shared" si="32"/>
        <v/>
      </c>
      <c r="U44" s="2" t="str">
        <f t="shared" si="32"/>
        <v/>
      </c>
      <c r="V44" s="2" t="str">
        <f t="shared" si="32"/>
        <v/>
      </c>
      <c r="W44" s="2" t="str">
        <f t="shared" si="32"/>
        <v/>
      </c>
      <c r="X44" s="2" t="str">
        <f t="shared" si="32"/>
        <v/>
      </c>
      <c r="Y44" s="2" t="str">
        <f t="shared" si="32"/>
        <v/>
      </c>
      <c r="Z44" s="2" t="str">
        <f t="shared" si="32"/>
        <v/>
      </c>
    </row>
    <row r="45" spans="1:26" s="4" customFormat="1" x14ac:dyDescent="0.25"/>
    <row r="46" spans="1:26" s="4" customFormat="1" ht="18.75" x14ac:dyDescent="0.3">
      <c r="A46" s="15" t="s">
        <v>34</v>
      </c>
    </row>
    <row r="47" spans="1:26" s="4" customFormat="1" x14ac:dyDescent="0.25"/>
    <row r="48" spans="1:26" s="4" customFormat="1" x14ac:dyDescent="0.25">
      <c r="A48" s="4" t="s">
        <v>25</v>
      </c>
      <c r="B48" s="20">
        <v>0</v>
      </c>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s="4" customFormat="1" x14ac:dyDescent="0.25">
      <c r="A49" s="4" t="s">
        <v>26</v>
      </c>
      <c r="B49" s="24">
        <v>15</v>
      </c>
    </row>
    <row r="50" spans="1:26" s="4" customFormat="1" x14ac:dyDescent="0.25">
      <c r="A50" s="4" t="s">
        <v>27</v>
      </c>
      <c r="B50" s="22">
        <v>800000</v>
      </c>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s="4" customFormat="1" x14ac:dyDescent="0.25">
      <c r="A51" s="4" t="s">
        <v>35</v>
      </c>
      <c r="B51" s="22">
        <v>0</v>
      </c>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s="4" customFormat="1" x14ac:dyDescent="0.25">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x14ac:dyDescent="0.25">
      <c r="A53" s="4" t="s">
        <v>28</v>
      </c>
      <c r="B53" s="2">
        <f>IF(B2&lt;=$B49,B50,"")</f>
        <v>800000</v>
      </c>
      <c r="C53" s="2">
        <f>IF(C2&lt;=$B49,B57,"")</f>
        <v>746666.66666666663</v>
      </c>
      <c r="D53" s="2">
        <f t="shared" ref="D53:Z53" si="33">IF(D2&lt;=$B49,C57,"")</f>
        <v>693333.33333333326</v>
      </c>
      <c r="E53" s="2">
        <f t="shared" si="33"/>
        <v>639999.99999999988</v>
      </c>
      <c r="F53" s="2">
        <f t="shared" si="33"/>
        <v>586666.66666666651</v>
      </c>
      <c r="G53" s="2">
        <f t="shared" si="33"/>
        <v>533333.33333333314</v>
      </c>
      <c r="H53" s="2">
        <f t="shared" si="33"/>
        <v>479999.99999999983</v>
      </c>
      <c r="I53" s="2">
        <f t="shared" si="33"/>
        <v>426666.66666666651</v>
      </c>
      <c r="J53" s="2">
        <f t="shared" si="33"/>
        <v>373333.3333333332</v>
      </c>
      <c r="K53" s="2">
        <f t="shared" si="33"/>
        <v>319999.99999999988</v>
      </c>
      <c r="L53" s="2">
        <f t="shared" si="33"/>
        <v>266666.66666666657</v>
      </c>
      <c r="M53" s="2">
        <f t="shared" si="33"/>
        <v>213333.33333333323</v>
      </c>
      <c r="N53" s="2">
        <f t="shared" si="33"/>
        <v>159999.99999999988</v>
      </c>
      <c r="O53" s="2">
        <f t="shared" si="33"/>
        <v>106666.66666666654</v>
      </c>
      <c r="P53" s="2">
        <f t="shared" si="33"/>
        <v>53333.333333333205</v>
      </c>
      <c r="Q53" s="2" t="str">
        <f t="shared" si="33"/>
        <v/>
      </c>
      <c r="R53" s="2" t="str">
        <f t="shared" si="33"/>
        <v/>
      </c>
      <c r="S53" s="2" t="str">
        <f t="shared" si="33"/>
        <v/>
      </c>
      <c r="T53" s="2" t="str">
        <f t="shared" si="33"/>
        <v/>
      </c>
      <c r="U53" s="2" t="str">
        <f t="shared" si="33"/>
        <v/>
      </c>
      <c r="V53" s="2" t="str">
        <f t="shared" si="33"/>
        <v/>
      </c>
      <c r="W53" s="2" t="str">
        <f t="shared" si="33"/>
        <v/>
      </c>
      <c r="X53" s="2" t="str">
        <f t="shared" si="33"/>
        <v/>
      </c>
      <c r="Y53" s="2" t="str">
        <f t="shared" si="33"/>
        <v/>
      </c>
      <c r="Z53" s="2" t="str">
        <f t="shared" si="33"/>
        <v/>
      </c>
    </row>
    <row r="54" spans="1:26" x14ac:dyDescent="0.25">
      <c r="A54" s="4" t="s">
        <v>29</v>
      </c>
      <c r="B54" s="2">
        <f>IF(B2&lt;=$B49,PMT($B48,$B49,-$B50,$B51),"")</f>
        <v>53333.333333333336</v>
      </c>
      <c r="C54" s="2">
        <f>IF(C2&lt;=$B49,PMT($B48,$B49,-$B50,$B51),"")</f>
        <v>53333.333333333336</v>
      </c>
      <c r="D54" s="2">
        <f t="shared" ref="D54:Z54" si="34">IF(D2&lt;=$B49,PMT($B48,$B49,-$B50,$B51),"")</f>
        <v>53333.333333333336</v>
      </c>
      <c r="E54" s="2">
        <f t="shared" si="34"/>
        <v>53333.333333333336</v>
      </c>
      <c r="F54" s="2">
        <f t="shared" si="34"/>
        <v>53333.333333333336</v>
      </c>
      <c r="G54" s="2">
        <f t="shared" si="34"/>
        <v>53333.333333333336</v>
      </c>
      <c r="H54" s="2">
        <f t="shared" si="34"/>
        <v>53333.333333333336</v>
      </c>
      <c r="I54" s="2">
        <f t="shared" si="34"/>
        <v>53333.333333333336</v>
      </c>
      <c r="J54" s="2">
        <f t="shared" si="34"/>
        <v>53333.333333333336</v>
      </c>
      <c r="K54" s="2">
        <f t="shared" si="34"/>
        <v>53333.333333333336</v>
      </c>
      <c r="L54" s="2">
        <f t="shared" si="34"/>
        <v>53333.333333333336</v>
      </c>
      <c r="M54" s="2">
        <f t="shared" si="34"/>
        <v>53333.333333333336</v>
      </c>
      <c r="N54" s="2">
        <f t="shared" si="34"/>
        <v>53333.333333333336</v>
      </c>
      <c r="O54" s="2">
        <f t="shared" si="34"/>
        <v>53333.333333333336</v>
      </c>
      <c r="P54" s="2">
        <f t="shared" si="34"/>
        <v>53333.333333333336</v>
      </c>
      <c r="Q54" s="2" t="str">
        <f t="shared" si="34"/>
        <v/>
      </c>
      <c r="R54" s="2" t="str">
        <f t="shared" si="34"/>
        <v/>
      </c>
      <c r="S54" s="2" t="str">
        <f t="shared" si="34"/>
        <v/>
      </c>
      <c r="T54" s="2" t="str">
        <f t="shared" si="34"/>
        <v/>
      </c>
      <c r="U54" s="2" t="str">
        <f t="shared" si="34"/>
        <v/>
      </c>
      <c r="V54" s="2" t="str">
        <f t="shared" si="34"/>
        <v/>
      </c>
      <c r="W54" s="2" t="str">
        <f t="shared" si="34"/>
        <v/>
      </c>
      <c r="X54" s="2" t="str">
        <f t="shared" si="34"/>
        <v/>
      </c>
      <c r="Y54" s="2" t="str">
        <f t="shared" si="34"/>
        <v/>
      </c>
      <c r="Z54" s="2" t="str">
        <f t="shared" si="34"/>
        <v/>
      </c>
    </row>
    <row r="55" spans="1:26" x14ac:dyDescent="0.25">
      <c r="A55" s="4" t="s">
        <v>31</v>
      </c>
      <c r="B55" s="2">
        <f>IF(B2&lt;=$B49,B54-B56,"")</f>
        <v>53333.333333333336</v>
      </c>
      <c r="C55" s="2">
        <f>IF(C2&lt;=$B49,C54-C56,"")</f>
        <v>53333.333333333336</v>
      </c>
      <c r="D55" s="2">
        <f t="shared" ref="D55:Z55" si="35">IF(D2&lt;=$B49,D54-D56,"")</f>
        <v>53333.333333333336</v>
      </c>
      <c r="E55" s="2">
        <f t="shared" si="35"/>
        <v>53333.333333333336</v>
      </c>
      <c r="F55" s="2">
        <f t="shared" si="35"/>
        <v>53333.333333333336</v>
      </c>
      <c r="G55" s="2">
        <f t="shared" si="35"/>
        <v>53333.333333333336</v>
      </c>
      <c r="H55" s="2">
        <f t="shared" si="35"/>
        <v>53333.333333333336</v>
      </c>
      <c r="I55" s="2">
        <f t="shared" si="35"/>
        <v>53333.333333333336</v>
      </c>
      <c r="J55" s="2">
        <f t="shared" si="35"/>
        <v>53333.333333333336</v>
      </c>
      <c r="K55" s="2">
        <f t="shared" si="35"/>
        <v>53333.333333333336</v>
      </c>
      <c r="L55" s="2">
        <f t="shared" si="35"/>
        <v>53333.333333333336</v>
      </c>
      <c r="M55" s="2">
        <f t="shared" si="35"/>
        <v>53333.333333333336</v>
      </c>
      <c r="N55" s="2">
        <f t="shared" si="35"/>
        <v>53333.333333333336</v>
      </c>
      <c r="O55" s="2">
        <f t="shared" si="35"/>
        <v>53333.333333333336</v>
      </c>
      <c r="P55" s="2">
        <f t="shared" si="35"/>
        <v>53333.333333333336</v>
      </c>
      <c r="Q55" s="2" t="str">
        <f t="shared" si="35"/>
        <v/>
      </c>
      <c r="R55" s="2" t="str">
        <f t="shared" si="35"/>
        <v/>
      </c>
      <c r="S55" s="2" t="str">
        <f t="shared" si="35"/>
        <v/>
      </c>
      <c r="T55" s="2" t="str">
        <f t="shared" si="35"/>
        <v/>
      </c>
      <c r="U55" s="2" t="str">
        <f t="shared" si="35"/>
        <v/>
      </c>
      <c r="V55" s="2" t="str">
        <f t="shared" si="35"/>
        <v/>
      </c>
      <c r="W55" s="2" t="str">
        <f t="shared" si="35"/>
        <v/>
      </c>
      <c r="X55" s="2" t="str">
        <f t="shared" si="35"/>
        <v/>
      </c>
      <c r="Y55" s="2" t="str">
        <f t="shared" si="35"/>
        <v/>
      </c>
      <c r="Z55" s="2" t="str">
        <f t="shared" si="35"/>
        <v/>
      </c>
    </row>
    <row r="56" spans="1:26" x14ac:dyDescent="0.25">
      <c r="A56" s="4" t="s">
        <v>30</v>
      </c>
      <c r="B56" s="2">
        <f>IF(B2&lt;=$B49,B53*$B48,"")</f>
        <v>0</v>
      </c>
      <c r="C56" s="2">
        <f>IF(C2&lt;=$B49,C53*$B48,"")</f>
        <v>0</v>
      </c>
      <c r="D56" s="2">
        <f t="shared" ref="D56:Z56" si="36">IF(D2&lt;=$B49,D53*$B48,"")</f>
        <v>0</v>
      </c>
      <c r="E56" s="2">
        <f t="shared" si="36"/>
        <v>0</v>
      </c>
      <c r="F56" s="2">
        <f t="shared" si="36"/>
        <v>0</v>
      </c>
      <c r="G56" s="2">
        <f t="shared" si="36"/>
        <v>0</v>
      </c>
      <c r="H56" s="2">
        <f t="shared" si="36"/>
        <v>0</v>
      </c>
      <c r="I56" s="2">
        <f t="shared" si="36"/>
        <v>0</v>
      </c>
      <c r="J56" s="2">
        <f t="shared" si="36"/>
        <v>0</v>
      </c>
      <c r="K56" s="2">
        <f t="shared" si="36"/>
        <v>0</v>
      </c>
      <c r="L56" s="2">
        <f t="shared" si="36"/>
        <v>0</v>
      </c>
      <c r="M56" s="2">
        <f t="shared" si="36"/>
        <v>0</v>
      </c>
      <c r="N56" s="2">
        <f t="shared" si="36"/>
        <v>0</v>
      </c>
      <c r="O56" s="2">
        <f t="shared" si="36"/>
        <v>0</v>
      </c>
      <c r="P56" s="2">
        <f t="shared" si="36"/>
        <v>0</v>
      </c>
      <c r="Q56" s="2" t="str">
        <f t="shared" si="36"/>
        <v/>
      </c>
      <c r="R56" s="2" t="str">
        <f t="shared" si="36"/>
        <v/>
      </c>
      <c r="S56" s="2" t="str">
        <f t="shared" si="36"/>
        <v/>
      </c>
      <c r="T56" s="2" t="str">
        <f t="shared" si="36"/>
        <v/>
      </c>
      <c r="U56" s="2" t="str">
        <f t="shared" si="36"/>
        <v/>
      </c>
      <c r="V56" s="2" t="str">
        <f t="shared" si="36"/>
        <v/>
      </c>
      <c r="W56" s="2" t="str">
        <f t="shared" si="36"/>
        <v/>
      </c>
      <c r="X56" s="2" t="str">
        <f t="shared" si="36"/>
        <v/>
      </c>
      <c r="Y56" s="2" t="str">
        <f t="shared" si="36"/>
        <v/>
      </c>
      <c r="Z56" s="2" t="str">
        <f t="shared" si="36"/>
        <v/>
      </c>
    </row>
    <row r="57" spans="1:26" x14ac:dyDescent="0.25">
      <c r="A57" s="4" t="s">
        <v>32</v>
      </c>
      <c r="B57" s="2">
        <f>IF(B2&lt;=$B49,B53-B55,"")</f>
        <v>746666.66666666663</v>
      </c>
      <c r="C57" s="2">
        <f>IF(C2&lt;=$B49,C53-C55,"")</f>
        <v>693333.33333333326</v>
      </c>
      <c r="D57" s="2">
        <f t="shared" ref="D57:Z57" si="37">IF(D2&lt;=$B49,D53-D55,"")</f>
        <v>639999.99999999988</v>
      </c>
      <c r="E57" s="2">
        <f t="shared" si="37"/>
        <v>586666.66666666651</v>
      </c>
      <c r="F57" s="2">
        <f t="shared" si="37"/>
        <v>533333.33333333314</v>
      </c>
      <c r="G57" s="2">
        <f t="shared" si="37"/>
        <v>479999.99999999983</v>
      </c>
      <c r="H57" s="2">
        <f t="shared" si="37"/>
        <v>426666.66666666651</v>
      </c>
      <c r="I57" s="2">
        <f t="shared" si="37"/>
        <v>373333.3333333332</v>
      </c>
      <c r="J57" s="2">
        <f t="shared" si="37"/>
        <v>319999.99999999988</v>
      </c>
      <c r="K57" s="2">
        <f t="shared" si="37"/>
        <v>266666.66666666657</v>
      </c>
      <c r="L57" s="2">
        <f t="shared" si="37"/>
        <v>213333.33333333323</v>
      </c>
      <c r="M57" s="2">
        <f t="shared" si="37"/>
        <v>159999.99999999988</v>
      </c>
      <c r="N57" s="2">
        <f t="shared" si="37"/>
        <v>106666.66666666654</v>
      </c>
      <c r="O57" s="2">
        <f t="shared" si="37"/>
        <v>53333.333333333205</v>
      </c>
      <c r="P57" s="2">
        <f t="shared" si="37"/>
        <v>-1.3096723705530167E-10</v>
      </c>
      <c r="Q57" s="2" t="str">
        <f t="shared" si="37"/>
        <v/>
      </c>
      <c r="R57" s="2" t="str">
        <f t="shared" si="37"/>
        <v/>
      </c>
      <c r="S57" s="2" t="str">
        <f t="shared" si="37"/>
        <v/>
      </c>
      <c r="T57" s="2" t="str">
        <f t="shared" si="37"/>
        <v/>
      </c>
      <c r="U57" s="2" t="str">
        <f t="shared" si="37"/>
        <v/>
      </c>
      <c r="V57" s="2" t="str">
        <f t="shared" si="37"/>
        <v/>
      </c>
      <c r="W57" s="2" t="str">
        <f t="shared" si="37"/>
        <v/>
      </c>
      <c r="X57" s="2" t="str">
        <f t="shared" si="37"/>
        <v/>
      </c>
      <c r="Y57" s="2" t="str">
        <f t="shared" si="37"/>
        <v/>
      </c>
      <c r="Z57" s="2" t="str">
        <f t="shared" si="37"/>
        <v/>
      </c>
    </row>
    <row r="58" spans="1:26" s="4" customFormat="1" x14ac:dyDescent="0.25">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x14ac:dyDescent="0.25">
      <c r="A59" s="4" t="s">
        <v>36</v>
      </c>
      <c r="B59" s="2" t="e">
        <f>B31</f>
        <v>#REF!</v>
      </c>
      <c r="C59" s="2" t="e">
        <f t="shared" ref="C59:Z59" si="38">C31</f>
        <v>#REF!</v>
      </c>
      <c r="D59" s="2" t="e">
        <f t="shared" si="38"/>
        <v>#REF!</v>
      </c>
      <c r="E59" s="2" t="e">
        <f t="shared" si="38"/>
        <v>#REF!</v>
      </c>
      <c r="F59" s="2" t="e">
        <f t="shared" si="38"/>
        <v>#REF!</v>
      </c>
      <c r="G59" s="2" t="e">
        <f t="shared" si="38"/>
        <v>#REF!</v>
      </c>
      <c r="H59" s="2" t="e">
        <f t="shared" si="38"/>
        <v>#REF!</v>
      </c>
      <c r="I59" s="2" t="e">
        <f t="shared" si="38"/>
        <v>#REF!</v>
      </c>
      <c r="J59" s="2" t="e">
        <f t="shared" si="38"/>
        <v>#REF!</v>
      </c>
      <c r="K59" s="2" t="e">
        <f t="shared" si="38"/>
        <v>#REF!</v>
      </c>
      <c r="L59" s="2" t="e">
        <f t="shared" si="38"/>
        <v>#REF!</v>
      </c>
      <c r="M59" s="2" t="e">
        <f t="shared" si="38"/>
        <v>#REF!</v>
      </c>
      <c r="N59" s="2" t="e">
        <f t="shared" si="38"/>
        <v>#REF!</v>
      </c>
      <c r="O59" s="2" t="e">
        <f t="shared" si="38"/>
        <v>#REF!</v>
      </c>
      <c r="P59" s="2" t="e">
        <f t="shared" si="38"/>
        <v>#REF!</v>
      </c>
      <c r="Q59" s="2" t="e">
        <f t="shared" si="38"/>
        <v>#REF!</v>
      </c>
      <c r="R59" s="2" t="e">
        <f t="shared" si="38"/>
        <v>#REF!</v>
      </c>
      <c r="S59" s="2" t="e">
        <f t="shared" si="38"/>
        <v>#REF!</v>
      </c>
      <c r="T59" s="2" t="e">
        <f t="shared" si="38"/>
        <v>#REF!</v>
      </c>
      <c r="U59" s="2" t="e">
        <f t="shared" si="38"/>
        <v>#REF!</v>
      </c>
      <c r="V59" s="2" t="e">
        <f t="shared" si="38"/>
        <v>#REF!</v>
      </c>
      <c r="W59" s="2" t="e">
        <f t="shared" si="38"/>
        <v>#REF!</v>
      </c>
      <c r="X59" s="2" t="e">
        <f t="shared" si="38"/>
        <v>#REF!</v>
      </c>
      <c r="Y59" s="2" t="e">
        <f t="shared" si="38"/>
        <v>#REF!</v>
      </c>
      <c r="Z59" s="2" t="e">
        <f t="shared" si="38"/>
        <v>#REF!</v>
      </c>
    </row>
    <row r="60" spans="1:26" ht="15.75" thickBot="1" x14ac:dyDescent="0.3">
      <c r="A60" s="4" t="s">
        <v>37</v>
      </c>
      <c r="B60" s="2">
        <f>IF(B54="",0,B54)+IF(B41="",0,B41)</f>
        <v>125286.21363011189</v>
      </c>
      <c r="C60" s="2">
        <f t="shared" ref="C60:Z60" si="39">IF(C54="",0,C54)+IF(C41="",0,C41)</f>
        <v>125286.21363011189</v>
      </c>
      <c r="D60" s="2">
        <f t="shared" si="39"/>
        <v>125286.21363011189</v>
      </c>
      <c r="E60" s="2">
        <f t="shared" si="39"/>
        <v>125286.21363011189</v>
      </c>
      <c r="F60" s="2">
        <f t="shared" si="39"/>
        <v>125286.21363011189</v>
      </c>
      <c r="G60" s="2">
        <f t="shared" si="39"/>
        <v>125286.21363011189</v>
      </c>
      <c r="H60" s="2">
        <f t="shared" si="39"/>
        <v>125286.21363011189</v>
      </c>
      <c r="I60" s="2">
        <f t="shared" si="39"/>
        <v>125286.21363011189</v>
      </c>
      <c r="J60" s="2">
        <f t="shared" si="39"/>
        <v>125286.21363011189</v>
      </c>
      <c r="K60" s="2">
        <f t="shared" si="39"/>
        <v>125286.21363011189</v>
      </c>
      <c r="L60" s="2">
        <f t="shared" si="39"/>
        <v>125286.21363011189</v>
      </c>
      <c r="M60" s="2">
        <f t="shared" si="39"/>
        <v>125286.21363011189</v>
      </c>
      <c r="N60" s="2">
        <f t="shared" si="39"/>
        <v>125286.21363011189</v>
      </c>
      <c r="O60" s="2">
        <f t="shared" si="39"/>
        <v>125286.21363011189</v>
      </c>
      <c r="P60" s="2">
        <f t="shared" si="39"/>
        <v>125286.21363011189</v>
      </c>
      <c r="Q60" s="2">
        <f t="shared" si="39"/>
        <v>0</v>
      </c>
      <c r="R60" s="2">
        <f t="shared" si="39"/>
        <v>0</v>
      </c>
      <c r="S60" s="2">
        <f t="shared" si="39"/>
        <v>0</v>
      </c>
      <c r="T60" s="2">
        <f t="shared" si="39"/>
        <v>0</v>
      </c>
      <c r="U60" s="2">
        <f t="shared" si="39"/>
        <v>0</v>
      </c>
      <c r="V60" s="2">
        <f t="shared" si="39"/>
        <v>0</v>
      </c>
      <c r="W60" s="2">
        <f t="shared" si="39"/>
        <v>0</v>
      </c>
      <c r="X60" s="2">
        <f t="shared" si="39"/>
        <v>0</v>
      </c>
      <c r="Y60" s="2">
        <f t="shared" si="39"/>
        <v>0</v>
      </c>
      <c r="Z60" s="2">
        <f t="shared" si="39"/>
        <v>0</v>
      </c>
    </row>
    <row r="61" spans="1:26" s="17" customFormat="1" ht="16.5" thickTop="1" x14ac:dyDescent="0.25">
      <c r="A61" s="14" t="s">
        <v>38</v>
      </c>
      <c r="B61" s="35" t="e">
        <f>B59-B60</f>
        <v>#REF!</v>
      </c>
      <c r="C61" s="35" t="e">
        <f t="shared" ref="C61:Z61" si="40">C59-C60</f>
        <v>#REF!</v>
      </c>
      <c r="D61" s="35" t="e">
        <f t="shared" si="40"/>
        <v>#REF!</v>
      </c>
      <c r="E61" s="35" t="e">
        <f t="shared" si="40"/>
        <v>#REF!</v>
      </c>
      <c r="F61" s="35" t="e">
        <f t="shared" si="40"/>
        <v>#REF!</v>
      </c>
      <c r="G61" s="35" t="e">
        <f t="shared" si="40"/>
        <v>#REF!</v>
      </c>
      <c r="H61" s="35" t="e">
        <f t="shared" si="40"/>
        <v>#REF!</v>
      </c>
      <c r="I61" s="35" t="e">
        <f t="shared" si="40"/>
        <v>#REF!</v>
      </c>
      <c r="J61" s="35" t="e">
        <f t="shared" si="40"/>
        <v>#REF!</v>
      </c>
      <c r="K61" s="35" t="e">
        <f t="shared" si="40"/>
        <v>#REF!</v>
      </c>
      <c r="L61" s="35" t="e">
        <f t="shared" si="40"/>
        <v>#REF!</v>
      </c>
      <c r="M61" s="35" t="e">
        <f t="shared" si="40"/>
        <v>#REF!</v>
      </c>
      <c r="N61" s="35" t="e">
        <f t="shared" si="40"/>
        <v>#REF!</v>
      </c>
      <c r="O61" s="35" t="e">
        <f t="shared" si="40"/>
        <v>#REF!</v>
      </c>
      <c r="P61" s="35" t="e">
        <f t="shared" si="40"/>
        <v>#REF!</v>
      </c>
      <c r="Q61" s="35" t="e">
        <f t="shared" si="40"/>
        <v>#REF!</v>
      </c>
      <c r="R61" s="35" t="e">
        <f t="shared" si="40"/>
        <v>#REF!</v>
      </c>
      <c r="S61" s="35" t="e">
        <f t="shared" si="40"/>
        <v>#REF!</v>
      </c>
      <c r="T61" s="35" t="e">
        <f t="shared" si="40"/>
        <v>#REF!</v>
      </c>
      <c r="U61" s="35" t="e">
        <f t="shared" si="40"/>
        <v>#REF!</v>
      </c>
      <c r="V61" s="35" t="e">
        <f t="shared" si="40"/>
        <v>#REF!</v>
      </c>
      <c r="W61" s="35" t="e">
        <f t="shared" si="40"/>
        <v>#REF!</v>
      </c>
      <c r="X61" s="35" t="e">
        <f t="shared" si="40"/>
        <v>#REF!</v>
      </c>
      <c r="Y61" s="35" t="e">
        <f t="shared" si="40"/>
        <v>#REF!</v>
      </c>
      <c r="Z61" s="35" t="e">
        <f t="shared" si="40"/>
        <v>#REF!</v>
      </c>
    </row>
    <row r="62" spans="1:26" s="4" customFormat="1" x14ac:dyDescent="0.25"/>
    <row r="63" spans="1:26" x14ac:dyDescent="0.25">
      <c r="A63" s="4" t="s">
        <v>41</v>
      </c>
      <c r="B63">
        <f>COUNTIF(B61:Z61,"&lt;0")</f>
        <v>0</v>
      </c>
    </row>
    <row r="64" spans="1:26" x14ac:dyDescent="0.25">
      <c r="A64" s="4" t="s">
        <v>42</v>
      </c>
      <c r="B64" s="2">
        <f>SUMIF(B61:Z61,"&lt;0")</f>
        <v>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695A-421C-47B2-8573-ACF08F2AB3AF}">
  <dimension ref="A1:K29"/>
  <sheetViews>
    <sheetView workbookViewId="0">
      <selection activeCell="J33" sqref="J33"/>
    </sheetView>
  </sheetViews>
  <sheetFormatPr defaultRowHeight="15" x14ac:dyDescent="0.25"/>
  <cols>
    <col min="1" max="1" width="13.140625" customWidth="1"/>
    <col min="2" max="3" width="10.85546875" customWidth="1"/>
    <col min="4" max="4" width="5.85546875" customWidth="1"/>
    <col min="5" max="7" width="10.85546875" customWidth="1"/>
    <col min="8" max="8" width="5.85546875" customWidth="1"/>
    <col min="9" max="11" width="10.85546875" customWidth="1"/>
  </cols>
  <sheetData>
    <row r="1" spans="1:11" s="3" customFormat="1" x14ac:dyDescent="0.25">
      <c r="B1" s="68" t="s">
        <v>63</v>
      </c>
      <c r="C1" s="69"/>
      <c r="E1" s="68" t="s">
        <v>64</v>
      </c>
      <c r="F1" s="70"/>
      <c r="G1" s="69"/>
      <c r="I1" s="68" t="s">
        <v>65</v>
      </c>
      <c r="J1" s="70"/>
      <c r="K1" s="69"/>
    </row>
    <row r="2" spans="1:11" x14ac:dyDescent="0.25">
      <c r="A2" s="60" t="s">
        <v>46</v>
      </c>
      <c r="B2" s="61" t="s">
        <v>66</v>
      </c>
      <c r="C2" s="62" t="s">
        <v>67</v>
      </c>
      <c r="D2" s="60" t="s">
        <v>68</v>
      </c>
      <c r="E2" s="61" t="s">
        <v>69</v>
      </c>
      <c r="F2" s="60" t="s">
        <v>70</v>
      </c>
      <c r="G2" s="62" t="s">
        <v>71</v>
      </c>
      <c r="H2" s="60" t="s">
        <v>72</v>
      </c>
      <c r="I2" s="61" t="s">
        <v>73</v>
      </c>
      <c r="J2" s="60" t="s">
        <v>74</v>
      </c>
      <c r="K2" s="62" t="s">
        <v>75</v>
      </c>
    </row>
    <row r="3" spans="1:11" x14ac:dyDescent="0.25">
      <c r="A3" s="60" t="s">
        <v>76</v>
      </c>
      <c r="B3" s="61">
        <v>0</v>
      </c>
      <c r="C3" s="62">
        <v>0</v>
      </c>
      <c r="D3" s="60"/>
      <c r="E3" s="61">
        <v>0</v>
      </c>
      <c r="F3" s="60">
        <v>0</v>
      </c>
      <c r="G3" s="62">
        <v>0</v>
      </c>
      <c r="H3" s="60"/>
      <c r="I3" s="61">
        <v>0.30000000000000004</v>
      </c>
      <c r="J3" s="60">
        <v>0</v>
      </c>
      <c r="K3" s="62">
        <v>0</v>
      </c>
    </row>
    <row r="4" spans="1:11" x14ac:dyDescent="0.25">
      <c r="A4" s="60" t="s">
        <v>77</v>
      </c>
      <c r="B4" s="61">
        <v>0</v>
      </c>
      <c r="C4" s="62">
        <v>0</v>
      </c>
      <c r="D4" s="60"/>
      <c r="E4" s="61">
        <v>0</v>
      </c>
      <c r="F4" s="60">
        <v>0</v>
      </c>
      <c r="G4" s="62">
        <v>0</v>
      </c>
      <c r="H4" s="60"/>
      <c r="I4" s="61">
        <v>0</v>
      </c>
      <c r="J4" s="60">
        <v>0</v>
      </c>
      <c r="K4" s="62">
        <v>0</v>
      </c>
    </row>
    <row r="5" spans="1:11" x14ac:dyDescent="0.25">
      <c r="A5" s="60" t="s">
        <v>78</v>
      </c>
      <c r="B5" s="61">
        <v>0</v>
      </c>
      <c r="C5" s="62">
        <v>0</v>
      </c>
      <c r="D5" s="60"/>
      <c r="E5" s="61">
        <v>0</v>
      </c>
      <c r="F5" s="60">
        <v>0</v>
      </c>
      <c r="G5" s="62">
        <v>0</v>
      </c>
      <c r="H5" s="60"/>
      <c r="I5" s="61">
        <v>0</v>
      </c>
      <c r="J5" s="60">
        <v>0</v>
      </c>
      <c r="K5" s="62">
        <v>0</v>
      </c>
    </row>
    <row r="6" spans="1:11" x14ac:dyDescent="0.25">
      <c r="A6" s="60" t="s">
        <v>79</v>
      </c>
      <c r="B6" s="61">
        <v>0</v>
      </c>
      <c r="C6" s="62">
        <v>0</v>
      </c>
      <c r="D6" s="60"/>
      <c r="E6" s="61">
        <v>0</v>
      </c>
      <c r="F6" s="60">
        <v>0</v>
      </c>
      <c r="G6" s="62">
        <v>0</v>
      </c>
      <c r="H6" s="60"/>
      <c r="I6" s="61">
        <v>0</v>
      </c>
      <c r="J6" s="60">
        <v>0</v>
      </c>
      <c r="K6" s="62">
        <v>0</v>
      </c>
    </row>
    <row r="7" spans="1:11" x14ac:dyDescent="0.25">
      <c r="A7" s="60" t="s">
        <v>80</v>
      </c>
      <c r="B7" s="61">
        <v>0</v>
      </c>
      <c r="C7" s="62">
        <v>0</v>
      </c>
      <c r="D7" s="60"/>
      <c r="E7" s="61">
        <v>0</v>
      </c>
      <c r="F7" s="60">
        <v>0</v>
      </c>
      <c r="G7" s="62">
        <v>0</v>
      </c>
      <c r="H7" s="60"/>
      <c r="I7" s="61">
        <v>0</v>
      </c>
      <c r="J7" s="60">
        <v>0</v>
      </c>
      <c r="K7" s="62">
        <v>0</v>
      </c>
    </row>
    <row r="8" spans="1:11" x14ac:dyDescent="0.25">
      <c r="A8" s="60" t="s">
        <v>81</v>
      </c>
      <c r="B8" s="61">
        <v>0</v>
      </c>
      <c r="C8" s="62">
        <v>0</v>
      </c>
      <c r="D8" s="60"/>
      <c r="E8" s="61">
        <v>0</v>
      </c>
      <c r="F8" s="60">
        <v>0</v>
      </c>
      <c r="G8" s="62">
        <v>0</v>
      </c>
      <c r="H8" s="60"/>
      <c r="I8" s="61">
        <v>0</v>
      </c>
      <c r="J8" s="60">
        <v>0</v>
      </c>
      <c r="K8" s="62">
        <v>0</v>
      </c>
    </row>
    <row r="9" spans="1:11" x14ac:dyDescent="0.25">
      <c r="A9" s="60" t="s">
        <v>82</v>
      </c>
      <c r="B9" s="61">
        <v>0</v>
      </c>
      <c r="C9" s="62">
        <v>0</v>
      </c>
      <c r="D9" s="60"/>
      <c r="E9" s="61">
        <v>0</v>
      </c>
      <c r="F9" s="60">
        <v>0</v>
      </c>
      <c r="G9" s="62">
        <v>0</v>
      </c>
      <c r="H9" s="60"/>
      <c r="I9" s="61">
        <v>0.30000000000000004</v>
      </c>
      <c r="J9" s="60">
        <v>0</v>
      </c>
      <c r="K9" s="62">
        <v>0</v>
      </c>
    </row>
    <row r="10" spans="1:11" x14ac:dyDescent="0.25">
      <c r="A10" s="60" t="s">
        <v>83</v>
      </c>
      <c r="B10" s="61">
        <v>0.5</v>
      </c>
      <c r="C10" s="62">
        <v>0</v>
      </c>
      <c r="D10" s="60"/>
      <c r="E10" s="61">
        <v>0.5</v>
      </c>
      <c r="F10" s="60">
        <v>0</v>
      </c>
      <c r="G10" s="62">
        <v>0</v>
      </c>
      <c r="H10" s="60"/>
      <c r="I10" s="61">
        <v>1</v>
      </c>
      <c r="J10" s="60">
        <v>0.5</v>
      </c>
      <c r="K10" s="62">
        <v>0</v>
      </c>
    </row>
    <row r="11" spans="1:11" x14ac:dyDescent="0.25">
      <c r="A11" s="60" t="s">
        <v>84</v>
      </c>
      <c r="B11" s="61">
        <v>1</v>
      </c>
      <c r="C11" s="62">
        <v>0</v>
      </c>
      <c r="D11" s="60"/>
      <c r="E11" s="61">
        <v>1</v>
      </c>
      <c r="F11" s="60">
        <v>0</v>
      </c>
      <c r="G11" s="62">
        <v>0</v>
      </c>
      <c r="H11" s="60"/>
      <c r="I11" s="61">
        <v>1</v>
      </c>
      <c r="J11" s="60">
        <v>0.5</v>
      </c>
      <c r="K11" s="62">
        <v>0</v>
      </c>
    </row>
    <row r="12" spans="1:11" x14ac:dyDescent="0.25">
      <c r="A12" s="60" t="s">
        <v>85</v>
      </c>
      <c r="B12" s="61">
        <v>1</v>
      </c>
      <c r="C12" s="62">
        <v>0</v>
      </c>
      <c r="D12" s="60"/>
      <c r="E12" s="61">
        <v>1</v>
      </c>
      <c r="F12" s="60">
        <v>0</v>
      </c>
      <c r="G12" s="62">
        <v>0</v>
      </c>
      <c r="H12" s="60"/>
      <c r="I12" s="61">
        <v>1</v>
      </c>
      <c r="J12" s="60">
        <v>0.5</v>
      </c>
      <c r="K12" s="62">
        <v>0</v>
      </c>
    </row>
    <row r="13" spans="1:11" x14ac:dyDescent="0.25">
      <c r="A13" s="60" t="s">
        <v>86</v>
      </c>
      <c r="B13" s="61">
        <v>1</v>
      </c>
      <c r="C13" s="62">
        <v>0.5</v>
      </c>
      <c r="D13" s="60"/>
      <c r="E13" s="61">
        <v>1</v>
      </c>
      <c r="F13" s="60">
        <v>0.5</v>
      </c>
      <c r="G13" s="62">
        <v>0</v>
      </c>
      <c r="H13" s="60"/>
      <c r="I13" s="61">
        <v>1</v>
      </c>
      <c r="J13" s="60">
        <v>0.5</v>
      </c>
      <c r="K13" s="62">
        <v>0</v>
      </c>
    </row>
    <row r="14" spans="1:11" x14ac:dyDescent="0.25">
      <c r="A14" s="60" t="s">
        <v>87</v>
      </c>
      <c r="B14" s="61">
        <v>1</v>
      </c>
      <c r="C14" s="62">
        <v>0.5</v>
      </c>
      <c r="D14" s="60"/>
      <c r="E14" s="61">
        <v>1</v>
      </c>
      <c r="F14" s="60">
        <v>0.5</v>
      </c>
      <c r="G14" s="62">
        <v>0</v>
      </c>
      <c r="H14" s="60"/>
      <c r="I14" s="61">
        <v>1</v>
      </c>
      <c r="J14" s="60">
        <v>0.79999999999999982</v>
      </c>
      <c r="K14" s="62">
        <v>0</v>
      </c>
    </row>
    <row r="15" spans="1:11" x14ac:dyDescent="0.25">
      <c r="A15" s="60" t="s">
        <v>88</v>
      </c>
      <c r="B15" s="61">
        <v>1</v>
      </c>
      <c r="C15" s="62">
        <v>0.5</v>
      </c>
      <c r="D15" s="60"/>
      <c r="E15" s="61">
        <v>1</v>
      </c>
      <c r="F15" s="60">
        <v>0.5</v>
      </c>
      <c r="G15" s="62">
        <v>0</v>
      </c>
      <c r="H15" s="60"/>
      <c r="I15" s="61">
        <v>1</v>
      </c>
      <c r="J15" s="60">
        <v>1</v>
      </c>
      <c r="K15" s="62">
        <v>0.40000000000000036</v>
      </c>
    </row>
    <row r="16" spans="1:11" x14ac:dyDescent="0.25">
      <c r="A16" s="60" t="s">
        <v>89</v>
      </c>
      <c r="B16" s="61">
        <v>1</v>
      </c>
      <c r="C16" s="62">
        <v>1</v>
      </c>
      <c r="D16" s="60"/>
      <c r="E16" s="61">
        <v>1</v>
      </c>
      <c r="F16" s="60">
        <v>1</v>
      </c>
      <c r="G16" s="62">
        <v>0</v>
      </c>
      <c r="H16" s="60"/>
      <c r="I16" s="61">
        <v>1</v>
      </c>
      <c r="J16" s="60">
        <v>1</v>
      </c>
      <c r="K16" s="62">
        <v>0.40000000000000036</v>
      </c>
    </row>
    <row r="17" spans="1:11" x14ac:dyDescent="0.25">
      <c r="A17" s="60" t="s">
        <v>90</v>
      </c>
      <c r="B17" s="61">
        <v>1</v>
      </c>
      <c r="C17" s="62">
        <v>1</v>
      </c>
      <c r="D17" s="60"/>
      <c r="E17" s="61">
        <v>1</v>
      </c>
      <c r="F17" s="60">
        <v>1</v>
      </c>
      <c r="G17" s="62">
        <v>0</v>
      </c>
      <c r="H17" s="60"/>
      <c r="I17" s="61">
        <v>1</v>
      </c>
      <c r="J17" s="60">
        <v>1</v>
      </c>
      <c r="K17" s="62">
        <v>0.40000000000000036</v>
      </c>
    </row>
    <row r="18" spans="1:11" x14ac:dyDescent="0.25">
      <c r="A18" s="60" t="s">
        <v>91</v>
      </c>
      <c r="B18" s="61">
        <v>1</v>
      </c>
      <c r="C18" s="62">
        <v>1</v>
      </c>
      <c r="D18" s="60"/>
      <c r="E18" s="61">
        <v>1</v>
      </c>
      <c r="F18" s="60">
        <v>1</v>
      </c>
      <c r="G18" s="62">
        <v>0</v>
      </c>
      <c r="H18" s="60"/>
      <c r="I18" s="61">
        <v>1</v>
      </c>
      <c r="J18" s="60">
        <v>1</v>
      </c>
      <c r="K18" s="62">
        <v>0.40000000000000036</v>
      </c>
    </row>
    <row r="19" spans="1:11" x14ac:dyDescent="0.25">
      <c r="A19" s="60" t="s">
        <v>92</v>
      </c>
      <c r="B19" s="61">
        <v>1</v>
      </c>
      <c r="C19" s="62">
        <v>1</v>
      </c>
      <c r="D19" s="60"/>
      <c r="E19" s="61">
        <v>1</v>
      </c>
      <c r="F19" s="60">
        <v>1</v>
      </c>
      <c r="G19" s="62">
        <v>0.5</v>
      </c>
      <c r="H19" s="60"/>
      <c r="I19" s="61">
        <v>1</v>
      </c>
      <c r="J19" s="60">
        <v>1</v>
      </c>
      <c r="K19" s="62">
        <v>1</v>
      </c>
    </row>
    <row r="20" spans="1:11" x14ac:dyDescent="0.25">
      <c r="A20" s="60" t="s">
        <v>93</v>
      </c>
      <c r="B20" s="61">
        <v>1</v>
      </c>
      <c r="C20" s="62">
        <v>1</v>
      </c>
      <c r="D20" s="60"/>
      <c r="E20" s="61">
        <v>1</v>
      </c>
      <c r="F20" s="60">
        <v>1</v>
      </c>
      <c r="G20" s="62">
        <v>1</v>
      </c>
      <c r="H20" s="60"/>
      <c r="I20" s="61">
        <v>1</v>
      </c>
      <c r="J20" s="60">
        <v>1</v>
      </c>
      <c r="K20" s="62">
        <v>1</v>
      </c>
    </row>
    <row r="21" spans="1:11" x14ac:dyDescent="0.25">
      <c r="A21" s="60" t="s">
        <v>94</v>
      </c>
      <c r="B21" s="61">
        <v>1</v>
      </c>
      <c r="C21" s="62">
        <v>1</v>
      </c>
      <c r="D21" s="60"/>
      <c r="E21" s="61">
        <v>1</v>
      </c>
      <c r="F21" s="60">
        <v>1</v>
      </c>
      <c r="G21" s="62">
        <v>1</v>
      </c>
      <c r="H21" s="60"/>
      <c r="I21" s="61">
        <v>1</v>
      </c>
      <c r="J21" s="60">
        <v>1</v>
      </c>
      <c r="K21" s="62">
        <v>1</v>
      </c>
    </row>
    <row r="22" spans="1:11" x14ac:dyDescent="0.25">
      <c r="A22" s="60" t="s">
        <v>95</v>
      </c>
      <c r="B22" s="61">
        <v>1</v>
      </c>
      <c r="C22" s="62">
        <v>1</v>
      </c>
      <c r="D22" s="60"/>
      <c r="E22" s="61">
        <v>1</v>
      </c>
      <c r="F22" s="60">
        <v>1</v>
      </c>
      <c r="G22" s="62">
        <v>1</v>
      </c>
      <c r="H22" s="60"/>
      <c r="I22" s="61">
        <v>1</v>
      </c>
      <c r="J22" s="60">
        <v>1</v>
      </c>
      <c r="K22" s="62">
        <v>1</v>
      </c>
    </row>
    <row r="23" spans="1:11" x14ac:dyDescent="0.25">
      <c r="A23" s="60" t="s">
        <v>96</v>
      </c>
      <c r="B23" s="61">
        <v>1</v>
      </c>
      <c r="C23" s="62">
        <v>1</v>
      </c>
      <c r="D23" s="60"/>
      <c r="E23" s="61">
        <v>1</v>
      </c>
      <c r="F23" s="60">
        <v>1</v>
      </c>
      <c r="G23" s="62">
        <v>1</v>
      </c>
      <c r="H23" s="60"/>
      <c r="I23" s="61">
        <v>1</v>
      </c>
      <c r="J23" s="60">
        <v>1</v>
      </c>
      <c r="K23" s="62">
        <v>1</v>
      </c>
    </row>
    <row r="24" spans="1:11" x14ac:dyDescent="0.25">
      <c r="A24" s="60" t="s">
        <v>97</v>
      </c>
      <c r="B24" s="61">
        <v>1</v>
      </c>
      <c r="C24" s="62">
        <v>1</v>
      </c>
      <c r="D24" s="60"/>
      <c r="E24" s="61">
        <v>1</v>
      </c>
      <c r="F24" s="60">
        <v>1</v>
      </c>
      <c r="G24" s="62">
        <v>1</v>
      </c>
      <c r="H24" s="60"/>
      <c r="I24" s="61">
        <v>1</v>
      </c>
      <c r="J24" s="60">
        <v>1</v>
      </c>
      <c r="K24" s="62">
        <v>1</v>
      </c>
    </row>
    <row r="25" spans="1:11" x14ac:dyDescent="0.25">
      <c r="A25" s="60" t="s">
        <v>98</v>
      </c>
      <c r="B25" s="61">
        <v>1</v>
      </c>
      <c r="C25" s="62">
        <v>0</v>
      </c>
      <c r="D25" s="60"/>
      <c r="E25" s="61">
        <v>1</v>
      </c>
      <c r="F25" s="60">
        <v>0</v>
      </c>
      <c r="G25" s="62">
        <v>0</v>
      </c>
      <c r="H25" s="60"/>
      <c r="I25" s="61">
        <v>1</v>
      </c>
      <c r="J25" s="60">
        <v>0.5</v>
      </c>
      <c r="K25" s="62">
        <v>0</v>
      </c>
    </row>
    <row r="26" spans="1:11" ht="15.75" thickBot="1" x14ac:dyDescent="0.3">
      <c r="A26" s="60" t="s">
        <v>99</v>
      </c>
      <c r="B26" s="63">
        <v>0</v>
      </c>
      <c r="C26" s="64">
        <v>0</v>
      </c>
      <c r="D26" s="60"/>
      <c r="E26" s="63">
        <v>0</v>
      </c>
      <c r="F26" s="65">
        <v>0</v>
      </c>
      <c r="G26" s="64">
        <v>0</v>
      </c>
      <c r="H26" s="60"/>
      <c r="I26" s="63">
        <v>0.75</v>
      </c>
      <c r="J26" s="65">
        <v>0</v>
      </c>
      <c r="K26" s="64">
        <v>0</v>
      </c>
    </row>
    <row r="28" spans="1:11" x14ac:dyDescent="0.25">
      <c r="B28" s="66">
        <f>SUM(Table13[Platz 1])+SUM(Table13[Platz 2])</f>
        <v>26</v>
      </c>
      <c r="C28" t="s">
        <v>100</v>
      </c>
      <c r="E28" s="66">
        <f>SUM(Table13[[Platz 1 ]])+SUM(Table13[[Platz 2 ]])+SUM(Table13[[Platz 3 ]])</f>
        <v>31.5</v>
      </c>
      <c r="F28" t="s">
        <v>100</v>
      </c>
      <c r="I28" s="66">
        <f>SUM(Table13[[Platz 1  ]])+SUM(Table13[[Platz 2  ]])+SUM(Table13[[Platz 3  ]])</f>
        <v>38.25</v>
      </c>
      <c r="J28" t="s">
        <v>100</v>
      </c>
    </row>
    <row r="29" spans="1:11" x14ac:dyDescent="0.25">
      <c r="B29" s="67">
        <f>B28/32</f>
        <v>0.8125</v>
      </c>
      <c r="C29" t="s">
        <v>101</v>
      </c>
      <c r="E29" s="67">
        <f>E28/48</f>
        <v>0.65625</v>
      </c>
      <c r="F29" t="s">
        <v>101</v>
      </c>
      <c r="I29" s="67">
        <f>I28/48</f>
        <v>0.796875</v>
      </c>
      <c r="J29" t="s">
        <v>101</v>
      </c>
    </row>
  </sheetData>
  <mergeCells count="3">
    <mergeCell ref="B1:C1"/>
    <mergeCell ref="E1:G1"/>
    <mergeCell ref="I1:K1"/>
  </mergeCells>
  <conditionalFormatting sqref="B2:B26">
    <cfRule type="iconSet" priority="4">
      <iconSet iconSet="5Quarters" showValue="0">
        <cfvo type="percent" val="0"/>
        <cfvo type="percent" val="20"/>
        <cfvo type="percent" val="40"/>
        <cfvo type="percent" val="60"/>
        <cfvo type="percent" val="80"/>
      </iconSet>
    </cfRule>
  </conditionalFormatting>
  <conditionalFormatting sqref="C2:D1048576 D1">
    <cfRule type="iconSet" priority="5">
      <iconSet iconSet="5Quarters" showValue="0">
        <cfvo type="percent" val="0"/>
        <cfvo type="percent" val="20"/>
        <cfvo type="percent" val="40"/>
        <cfvo type="percent" val="60"/>
        <cfvo type="percent" val="80"/>
      </iconSet>
    </cfRule>
  </conditionalFormatting>
  <conditionalFormatting sqref="E3:K26">
    <cfRule type="iconSet" priority="3">
      <iconSet iconSet="5Quarters" showValue="0">
        <cfvo type="percent" val="0"/>
        <cfvo type="percent" val="20"/>
        <cfvo type="percent" val="40"/>
        <cfvo type="percent" val="60"/>
        <cfvo type="percent" val="80"/>
      </iconSet>
    </cfRule>
  </conditionalFormatting>
  <conditionalFormatting sqref="F28:F29">
    <cfRule type="iconSet" priority="2">
      <iconSet iconSet="5Quarters" showValue="0">
        <cfvo type="percent" val="0"/>
        <cfvo type="percent" val="20"/>
        <cfvo type="percent" val="40"/>
        <cfvo type="percent" val="60"/>
        <cfvo type="percent" val="80"/>
      </iconSet>
    </cfRule>
  </conditionalFormatting>
  <conditionalFormatting sqref="J28:J29">
    <cfRule type="iconSet" priority="1">
      <iconSet iconSet="5Quarters" showValue="0">
        <cfvo type="percent" val="0"/>
        <cfvo type="percent" val="20"/>
        <cfvo type="percent" val="40"/>
        <cfvo type="percent" val="60"/>
        <cfvo type="percent" val="80"/>
      </iconSet>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F526E-0923-4B17-BAE5-5074F0DA51CF}">
  <dimension ref="A1:H29"/>
  <sheetViews>
    <sheetView workbookViewId="0"/>
  </sheetViews>
  <sheetFormatPr defaultRowHeight="15" x14ac:dyDescent="0.25"/>
  <cols>
    <col min="1" max="1" width="13.140625" customWidth="1"/>
    <col min="2" max="4" width="10.85546875" customWidth="1"/>
    <col min="5" max="5" width="5.85546875" customWidth="1"/>
    <col min="6" max="8" width="10.85546875" customWidth="1"/>
  </cols>
  <sheetData>
    <row r="1" spans="1:8" s="3" customFormat="1" x14ac:dyDescent="0.25">
      <c r="B1" s="68" t="s">
        <v>64</v>
      </c>
      <c r="C1" s="70"/>
      <c r="D1" s="69"/>
      <c r="F1" s="68" t="s">
        <v>65</v>
      </c>
      <c r="G1" s="70"/>
      <c r="H1" s="69"/>
    </row>
    <row r="2" spans="1:8" x14ac:dyDescent="0.25">
      <c r="A2" s="60" t="s">
        <v>46</v>
      </c>
      <c r="B2" s="61" t="s">
        <v>69</v>
      </c>
      <c r="C2" s="60" t="s">
        <v>70</v>
      </c>
      <c r="D2" s="62" t="s">
        <v>71</v>
      </c>
      <c r="E2" s="60" t="s">
        <v>72</v>
      </c>
      <c r="F2" s="61" t="s">
        <v>73</v>
      </c>
      <c r="G2" s="60" t="s">
        <v>74</v>
      </c>
      <c r="H2" s="62" t="s">
        <v>75</v>
      </c>
    </row>
    <row r="3" spans="1:8" x14ac:dyDescent="0.25">
      <c r="A3" s="60" t="s">
        <v>76</v>
      </c>
      <c r="B3" s="61">
        <v>0</v>
      </c>
      <c r="C3" s="60">
        <v>0</v>
      </c>
      <c r="D3" s="62">
        <v>0</v>
      </c>
      <c r="E3" s="60"/>
      <c r="F3" s="61">
        <v>0</v>
      </c>
      <c r="G3" s="60">
        <v>0</v>
      </c>
      <c r="H3" s="62">
        <v>0</v>
      </c>
    </row>
    <row r="4" spans="1:8" x14ac:dyDescent="0.25">
      <c r="A4" s="60" t="s">
        <v>77</v>
      </c>
      <c r="B4" s="61">
        <v>0</v>
      </c>
      <c r="C4" s="60">
        <v>0</v>
      </c>
      <c r="D4" s="62">
        <v>0</v>
      </c>
      <c r="E4" s="60"/>
      <c r="F4" s="61">
        <v>0</v>
      </c>
      <c r="G4" s="60">
        <v>0</v>
      </c>
      <c r="H4" s="62">
        <v>0</v>
      </c>
    </row>
    <row r="5" spans="1:8" x14ac:dyDescent="0.25">
      <c r="A5" s="60" t="s">
        <v>78</v>
      </c>
      <c r="B5" s="61">
        <v>0</v>
      </c>
      <c r="C5" s="60">
        <v>0</v>
      </c>
      <c r="D5" s="62">
        <v>0</v>
      </c>
      <c r="E5" s="60"/>
      <c r="F5" s="61">
        <v>0</v>
      </c>
      <c r="G5" s="60">
        <v>0</v>
      </c>
      <c r="H5" s="62">
        <v>0</v>
      </c>
    </row>
    <row r="6" spans="1:8" x14ac:dyDescent="0.25">
      <c r="A6" s="60" t="s">
        <v>79</v>
      </c>
      <c r="B6" s="61">
        <v>0</v>
      </c>
      <c r="C6" s="60">
        <v>0</v>
      </c>
      <c r="D6" s="62">
        <v>0</v>
      </c>
      <c r="E6" s="60"/>
      <c r="F6" s="61">
        <v>0</v>
      </c>
      <c r="G6" s="60">
        <v>0</v>
      </c>
      <c r="H6" s="62">
        <v>0</v>
      </c>
    </row>
    <row r="7" spans="1:8" x14ac:dyDescent="0.25">
      <c r="A7" s="60" t="s">
        <v>80</v>
      </c>
      <c r="B7" s="61">
        <v>0</v>
      </c>
      <c r="C7" s="60">
        <v>0</v>
      </c>
      <c r="D7" s="62">
        <v>0</v>
      </c>
      <c r="E7" s="60"/>
      <c r="F7" s="61">
        <v>0</v>
      </c>
      <c r="G7" s="60">
        <v>0</v>
      </c>
      <c r="H7" s="62">
        <v>0</v>
      </c>
    </row>
    <row r="8" spans="1:8" x14ac:dyDescent="0.25">
      <c r="A8" s="60" t="s">
        <v>81</v>
      </c>
      <c r="B8" s="61">
        <v>0</v>
      </c>
      <c r="C8" s="60">
        <v>0</v>
      </c>
      <c r="D8" s="62">
        <v>0</v>
      </c>
      <c r="E8" s="60"/>
      <c r="F8" s="61">
        <v>0</v>
      </c>
      <c r="G8" s="60">
        <v>0</v>
      </c>
      <c r="H8" s="62">
        <v>0</v>
      </c>
    </row>
    <row r="9" spans="1:8" x14ac:dyDescent="0.25">
      <c r="A9" s="60" t="s">
        <v>82</v>
      </c>
      <c r="B9" s="61">
        <v>0</v>
      </c>
      <c r="C9" s="60">
        <v>0</v>
      </c>
      <c r="D9" s="62">
        <v>0</v>
      </c>
      <c r="E9" s="60"/>
      <c r="F9" s="61">
        <v>0</v>
      </c>
      <c r="G9" s="60">
        <v>0</v>
      </c>
      <c r="H9" s="62">
        <v>0</v>
      </c>
    </row>
    <row r="10" spans="1:8" x14ac:dyDescent="0.25">
      <c r="A10" s="60" t="s">
        <v>83</v>
      </c>
      <c r="B10" s="61">
        <v>0</v>
      </c>
      <c r="C10" s="60">
        <v>0</v>
      </c>
      <c r="D10" s="62">
        <v>0</v>
      </c>
      <c r="E10" s="60"/>
      <c r="F10" s="61">
        <v>0</v>
      </c>
      <c r="G10" s="60">
        <v>0</v>
      </c>
      <c r="H10" s="62">
        <v>0</v>
      </c>
    </row>
    <row r="11" spans="1:8" x14ac:dyDescent="0.25">
      <c r="A11" s="60" t="s">
        <v>84</v>
      </c>
      <c r="B11" s="61">
        <v>0</v>
      </c>
      <c r="C11" s="60">
        <v>0</v>
      </c>
      <c r="D11" s="62">
        <v>0</v>
      </c>
      <c r="E11" s="60"/>
      <c r="F11" s="61">
        <v>0.30000000000000004</v>
      </c>
      <c r="G11" s="60">
        <v>0</v>
      </c>
      <c r="H11" s="62">
        <v>0</v>
      </c>
    </row>
    <row r="12" spans="1:8" x14ac:dyDescent="0.25">
      <c r="A12" s="60" t="s">
        <v>85</v>
      </c>
      <c r="B12" s="61">
        <v>0</v>
      </c>
      <c r="C12" s="60">
        <v>0</v>
      </c>
      <c r="D12" s="62">
        <v>0</v>
      </c>
      <c r="E12" s="60"/>
      <c r="F12" s="61">
        <v>0.30000000000000004</v>
      </c>
      <c r="G12" s="60">
        <v>0</v>
      </c>
      <c r="H12" s="62">
        <v>0</v>
      </c>
    </row>
    <row r="13" spans="1:8" x14ac:dyDescent="0.25">
      <c r="A13" s="60" t="s">
        <v>86</v>
      </c>
      <c r="B13" s="61">
        <v>0</v>
      </c>
      <c r="C13" s="60">
        <v>0</v>
      </c>
      <c r="D13" s="62">
        <v>0</v>
      </c>
      <c r="E13" s="60"/>
      <c r="F13" s="61">
        <v>0.30000000000000004</v>
      </c>
      <c r="G13" s="60">
        <v>0</v>
      </c>
      <c r="H13" s="62">
        <v>0</v>
      </c>
    </row>
    <row r="14" spans="1:8" x14ac:dyDescent="0.25">
      <c r="A14" s="60" t="s">
        <v>87</v>
      </c>
      <c r="B14" s="61">
        <v>0</v>
      </c>
      <c r="C14" s="60">
        <v>0</v>
      </c>
      <c r="D14" s="62">
        <v>0</v>
      </c>
      <c r="E14" s="60"/>
      <c r="F14" s="61">
        <v>0.30000000000000004</v>
      </c>
      <c r="G14" s="60">
        <v>0</v>
      </c>
      <c r="H14" s="62">
        <v>0</v>
      </c>
    </row>
    <row r="15" spans="1:8" x14ac:dyDescent="0.25">
      <c r="A15" s="60" t="s">
        <v>88</v>
      </c>
      <c r="B15" s="61">
        <v>0</v>
      </c>
      <c r="C15" s="60">
        <v>0</v>
      </c>
      <c r="D15" s="62">
        <v>0</v>
      </c>
      <c r="E15" s="60"/>
      <c r="F15" s="61">
        <v>0.30000000000000004</v>
      </c>
      <c r="G15" s="60">
        <v>0</v>
      </c>
      <c r="H15" s="62">
        <v>0</v>
      </c>
    </row>
    <row r="16" spans="1:8" x14ac:dyDescent="0.25">
      <c r="A16" s="60" t="s">
        <v>89</v>
      </c>
      <c r="B16" s="61">
        <v>0</v>
      </c>
      <c r="C16" s="60">
        <v>0</v>
      </c>
      <c r="D16" s="62">
        <v>0</v>
      </c>
      <c r="E16" s="60"/>
      <c r="F16" s="61">
        <v>0.30000000000000004</v>
      </c>
      <c r="G16" s="60">
        <v>0</v>
      </c>
      <c r="H16" s="62">
        <v>0</v>
      </c>
    </row>
    <row r="17" spans="1:8" x14ac:dyDescent="0.25">
      <c r="A17" s="60" t="s">
        <v>90</v>
      </c>
      <c r="B17" s="61">
        <v>0</v>
      </c>
      <c r="C17" s="60">
        <v>0</v>
      </c>
      <c r="D17" s="62">
        <v>0</v>
      </c>
      <c r="E17" s="60"/>
      <c r="F17" s="61">
        <v>0.30000000000000004</v>
      </c>
      <c r="G17" s="60">
        <v>0</v>
      </c>
      <c r="H17" s="62">
        <v>0</v>
      </c>
    </row>
    <row r="18" spans="1:8" x14ac:dyDescent="0.25">
      <c r="A18" s="60" t="s">
        <v>91</v>
      </c>
      <c r="B18" s="61">
        <v>0</v>
      </c>
      <c r="C18" s="60">
        <v>0</v>
      </c>
      <c r="D18" s="62">
        <v>0</v>
      </c>
      <c r="E18" s="60"/>
      <c r="F18" s="61">
        <v>0.30000000000000004</v>
      </c>
      <c r="G18" s="60">
        <v>0</v>
      </c>
      <c r="H18" s="62">
        <v>0</v>
      </c>
    </row>
    <row r="19" spans="1:8" x14ac:dyDescent="0.25">
      <c r="A19" s="60" t="s">
        <v>92</v>
      </c>
      <c r="B19" s="61">
        <v>0</v>
      </c>
      <c r="C19" s="60">
        <v>0</v>
      </c>
      <c r="D19" s="62">
        <v>0</v>
      </c>
      <c r="E19" s="60"/>
      <c r="F19" s="61">
        <v>0.30000000000000004</v>
      </c>
      <c r="G19" s="60">
        <v>0</v>
      </c>
      <c r="H19" s="62">
        <v>0</v>
      </c>
    </row>
    <row r="20" spans="1:8" x14ac:dyDescent="0.25">
      <c r="A20" s="60" t="s">
        <v>93</v>
      </c>
      <c r="B20" s="61">
        <v>0</v>
      </c>
      <c r="C20" s="60">
        <v>0</v>
      </c>
      <c r="D20" s="62">
        <v>0</v>
      </c>
      <c r="E20" s="60"/>
      <c r="F20" s="61">
        <v>1</v>
      </c>
      <c r="G20" s="60">
        <v>0.5</v>
      </c>
      <c r="H20" s="62">
        <v>0</v>
      </c>
    </row>
    <row r="21" spans="1:8" x14ac:dyDescent="0.25">
      <c r="A21" s="60" t="s">
        <v>94</v>
      </c>
      <c r="B21" s="61">
        <v>0</v>
      </c>
      <c r="C21" s="60">
        <v>0</v>
      </c>
      <c r="D21" s="62">
        <v>0</v>
      </c>
      <c r="E21" s="60"/>
      <c r="F21" s="61">
        <v>1</v>
      </c>
      <c r="G21" s="60">
        <v>1</v>
      </c>
      <c r="H21" s="62">
        <v>0.25</v>
      </c>
    </row>
    <row r="22" spans="1:8" x14ac:dyDescent="0.25">
      <c r="A22" s="60" t="s">
        <v>95</v>
      </c>
      <c r="B22" s="61">
        <v>0.60000000000000009</v>
      </c>
      <c r="C22" s="60">
        <v>0</v>
      </c>
      <c r="D22" s="62">
        <v>0</v>
      </c>
      <c r="E22" s="60"/>
      <c r="F22" s="61">
        <v>1</v>
      </c>
      <c r="G22" s="60">
        <v>1</v>
      </c>
      <c r="H22" s="62">
        <v>0.25</v>
      </c>
    </row>
    <row r="23" spans="1:8" x14ac:dyDescent="0.25">
      <c r="A23" s="60" t="s">
        <v>96</v>
      </c>
      <c r="B23" s="61">
        <v>0.75</v>
      </c>
      <c r="C23" s="60">
        <v>0</v>
      </c>
      <c r="D23" s="62">
        <v>0</v>
      </c>
      <c r="E23" s="60"/>
      <c r="F23" s="61">
        <v>1</v>
      </c>
      <c r="G23" s="60">
        <v>1</v>
      </c>
      <c r="H23" s="62">
        <v>0.25</v>
      </c>
    </row>
    <row r="24" spans="1:8" x14ac:dyDescent="0.25">
      <c r="A24" s="60" t="s">
        <v>97</v>
      </c>
      <c r="B24" s="61">
        <v>1</v>
      </c>
      <c r="C24" s="60">
        <v>0.5</v>
      </c>
      <c r="D24" s="62">
        <v>0</v>
      </c>
      <c r="E24" s="60"/>
      <c r="F24" s="61">
        <v>1</v>
      </c>
      <c r="G24" s="60">
        <v>1</v>
      </c>
      <c r="H24" s="62">
        <v>0.25</v>
      </c>
    </row>
    <row r="25" spans="1:8" x14ac:dyDescent="0.25">
      <c r="A25" s="60" t="s">
        <v>98</v>
      </c>
      <c r="B25" s="61">
        <v>1</v>
      </c>
      <c r="C25" s="60">
        <v>0.5</v>
      </c>
      <c r="D25" s="62">
        <v>0</v>
      </c>
      <c r="E25" s="60"/>
      <c r="F25" s="61">
        <v>0.75</v>
      </c>
      <c r="G25" s="60">
        <v>0</v>
      </c>
      <c r="H25" s="62">
        <v>0</v>
      </c>
    </row>
    <row r="26" spans="1:8" ht="15.75" thickBot="1" x14ac:dyDescent="0.3">
      <c r="A26" s="60" t="s">
        <v>99</v>
      </c>
      <c r="B26" s="63">
        <v>0.30000000000000004</v>
      </c>
      <c r="C26" s="65">
        <v>0</v>
      </c>
      <c r="D26" s="64">
        <v>0</v>
      </c>
      <c r="E26" s="60"/>
      <c r="F26" s="61">
        <v>0.30000000000000004</v>
      </c>
      <c r="G26" s="60">
        <v>0</v>
      </c>
      <c r="H26" s="62">
        <v>0</v>
      </c>
    </row>
    <row r="28" spans="1:8" x14ac:dyDescent="0.25">
      <c r="B28" s="66">
        <f>SUM(Table134[[Platz 1 ]])+SUM(Table134[[Platz 2 ]])+SUM(Table134[[Platz 3 ]])</f>
        <v>4.6500000000000004</v>
      </c>
      <c r="C28" t="s">
        <v>100</v>
      </c>
      <c r="F28" s="66">
        <f>SUM(Table134[[Platz 1  ]])+SUM(Table134[[Platz 2  ]])+SUM(Table134[[Platz 3  ]])</f>
        <v>14.25</v>
      </c>
      <c r="G28" t="s">
        <v>100</v>
      </c>
    </row>
    <row r="29" spans="1:8" x14ac:dyDescent="0.25">
      <c r="B29" s="67">
        <f>B28/48</f>
        <v>9.6875000000000003E-2</v>
      </c>
      <c r="C29" t="s">
        <v>101</v>
      </c>
      <c r="F29" s="67">
        <f>F28/48</f>
        <v>0.296875</v>
      </c>
      <c r="G29" t="s">
        <v>101</v>
      </c>
    </row>
  </sheetData>
  <mergeCells count="2">
    <mergeCell ref="B1:D1"/>
    <mergeCell ref="F1:H1"/>
  </mergeCells>
  <conditionalFormatting sqref="B3:H26">
    <cfRule type="iconSet" priority="3">
      <iconSet iconSet="5Quarters" showValue="0">
        <cfvo type="percent" val="0"/>
        <cfvo type="percent" val="20"/>
        <cfvo type="percent" val="40"/>
        <cfvo type="percent" val="60"/>
        <cfvo type="percent" val="80"/>
      </iconSet>
    </cfRule>
  </conditionalFormatting>
  <conditionalFormatting sqref="C28:C29">
    <cfRule type="iconSet" priority="2">
      <iconSet iconSet="5Quarters" showValue="0">
        <cfvo type="percent" val="0"/>
        <cfvo type="percent" val="20"/>
        <cfvo type="percent" val="40"/>
        <cfvo type="percent" val="60"/>
        <cfvo type="percent" val="80"/>
      </iconSet>
    </cfRule>
  </conditionalFormatting>
  <conditionalFormatting sqref="G28:G29">
    <cfRule type="iconSet" priority="1">
      <iconSet iconSet="5Quarters" showValue="0">
        <cfvo type="percent" val="0"/>
        <cfvo type="percent" val="20"/>
        <cfvo type="percent" val="40"/>
        <cfvo type="percent" val="60"/>
        <cfvo type="percent" val="80"/>
      </iconSet>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64537-CA88-4C75-8FE9-9256F1976BDA}">
  <dimension ref="A1:H31"/>
  <sheetViews>
    <sheetView workbookViewId="0">
      <selection activeCell="G24" sqref="G24"/>
    </sheetView>
  </sheetViews>
  <sheetFormatPr defaultRowHeight="15" x14ac:dyDescent="0.25"/>
  <cols>
    <col min="1" max="1" width="13.140625" customWidth="1"/>
    <col min="2" max="4" width="10.85546875" customWidth="1"/>
    <col min="5" max="5" width="5.85546875" customWidth="1"/>
    <col min="6" max="8" width="10.85546875" customWidth="1"/>
  </cols>
  <sheetData>
    <row r="1" spans="1:8" s="3" customFormat="1" x14ac:dyDescent="0.25">
      <c r="B1" s="68" t="s">
        <v>64</v>
      </c>
      <c r="C1" s="70"/>
      <c r="D1" s="69"/>
      <c r="F1" s="68" t="s">
        <v>65</v>
      </c>
      <c r="G1" s="70"/>
      <c r="H1" s="69"/>
    </row>
    <row r="2" spans="1:8" x14ac:dyDescent="0.25">
      <c r="A2" s="60" t="s">
        <v>46</v>
      </c>
      <c r="B2" s="61" t="s">
        <v>69</v>
      </c>
      <c r="C2" s="60" t="s">
        <v>70</v>
      </c>
      <c r="D2" s="62" t="s">
        <v>71</v>
      </c>
      <c r="E2" s="60" t="s">
        <v>72</v>
      </c>
      <c r="F2" s="61" t="s">
        <v>73</v>
      </c>
      <c r="G2" s="60" t="s">
        <v>74</v>
      </c>
      <c r="H2" s="62" t="s">
        <v>75</v>
      </c>
    </row>
    <row r="3" spans="1:8" x14ac:dyDescent="0.25">
      <c r="A3" s="60" t="s">
        <v>76</v>
      </c>
      <c r="B3" s="61">
        <v>0</v>
      </c>
      <c r="C3" s="60">
        <v>0</v>
      </c>
      <c r="D3" s="62">
        <v>0</v>
      </c>
      <c r="E3" s="60"/>
      <c r="F3" s="61">
        <v>0</v>
      </c>
      <c r="G3" s="60">
        <v>0</v>
      </c>
      <c r="H3" s="62">
        <v>0</v>
      </c>
    </row>
    <row r="4" spans="1:8" x14ac:dyDescent="0.25">
      <c r="A4" s="60" t="s">
        <v>77</v>
      </c>
      <c r="B4" s="61">
        <v>0</v>
      </c>
      <c r="C4" s="60">
        <v>0</v>
      </c>
      <c r="D4" s="62">
        <v>0</v>
      </c>
      <c r="E4" s="60"/>
      <c r="F4" s="61">
        <v>0</v>
      </c>
      <c r="G4" s="60">
        <v>0</v>
      </c>
      <c r="H4" s="62">
        <v>0</v>
      </c>
    </row>
    <row r="5" spans="1:8" x14ac:dyDescent="0.25">
      <c r="A5" s="60" t="s">
        <v>78</v>
      </c>
      <c r="B5" s="61">
        <v>0</v>
      </c>
      <c r="C5" s="60">
        <v>0</v>
      </c>
      <c r="D5" s="62">
        <v>0</v>
      </c>
      <c r="E5" s="60"/>
      <c r="F5" s="61">
        <v>0</v>
      </c>
      <c r="G5" s="60">
        <v>0</v>
      </c>
      <c r="H5" s="62">
        <v>0</v>
      </c>
    </row>
    <row r="6" spans="1:8" x14ac:dyDescent="0.25">
      <c r="A6" s="60" t="s">
        <v>79</v>
      </c>
      <c r="B6" s="61">
        <v>0</v>
      </c>
      <c r="C6" s="60">
        <v>0</v>
      </c>
      <c r="D6" s="62">
        <v>0</v>
      </c>
      <c r="E6" s="60"/>
      <c r="F6" s="61">
        <v>0</v>
      </c>
      <c r="G6" s="60">
        <v>0</v>
      </c>
      <c r="H6" s="62">
        <v>0</v>
      </c>
    </row>
    <row r="7" spans="1:8" x14ac:dyDescent="0.25">
      <c r="A7" s="60" t="s">
        <v>80</v>
      </c>
      <c r="B7" s="61">
        <v>0</v>
      </c>
      <c r="C7" s="60">
        <v>0</v>
      </c>
      <c r="D7" s="62">
        <v>0</v>
      </c>
      <c r="E7" s="60"/>
      <c r="F7" s="61">
        <v>0</v>
      </c>
      <c r="G7" s="60">
        <v>0</v>
      </c>
      <c r="H7" s="62">
        <v>0</v>
      </c>
    </row>
    <row r="8" spans="1:8" x14ac:dyDescent="0.25">
      <c r="A8" s="60" t="s">
        <v>81</v>
      </c>
      <c r="B8" s="61">
        <v>0</v>
      </c>
      <c r="C8" s="60">
        <v>0</v>
      </c>
      <c r="D8" s="62">
        <v>0</v>
      </c>
      <c r="E8" s="60"/>
      <c r="F8" s="61">
        <v>0</v>
      </c>
      <c r="G8" s="60">
        <v>0</v>
      </c>
      <c r="H8" s="62">
        <v>0</v>
      </c>
    </row>
    <row r="9" spans="1:8" x14ac:dyDescent="0.25">
      <c r="A9" s="60" t="s">
        <v>82</v>
      </c>
      <c r="B9" s="61">
        <v>0</v>
      </c>
      <c r="C9" s="60">
        <v>0</v>
      </c>
      <c r="D9" s="62">
        <v>0</v>
      </c>
      <c r="E9" s="60"/>
      <c r="F9" s="61">
        <v>0</v>
      </c>
      <c r="G9" s="60">
        <v>0</v>
      </c>
      <c r="H9" s="62">
        <v>0</v>
      </c>
    </row>
    <row r="10" spans="1:8" x14ac:dyDescent="0.25">
      <c r="A10" s="60" t="s">
        <v>83</v>
      </c>
      <c r="B10" s="61">
        <v>0</v>
      </c>
      <c r="C10" s="60">
        <v>0</v>
      </c>
      <c r="D10" s="62">
        <v>0</v>
      </c>
      <c r="E10" s="60"/>
      <c r="F10" s="61">
        <v>0</v>
      </c>
      <c r="G10" s="60">
        <v>0</v>
      </c>
      <c r="H10" s="62">
        <v>0</v>
      </c>
    </row>
    <row r="11" spans="1:8" x14ac:dyDescent="0.25">
      <c r="A11" s="60" t="s">
        <v>84</v>
      </c>
      <c r="B11" s="61">
        <v>0</v>
      </c>
      <c r="C11" s="60">
        <v>0</v>
      </c>
      <c r="D11" s="62">
        <v>0</v>
      </c>
      <c r="E11" s="60"/>
      <c r="F11" s="61">
        <v>0</v>
      </c>
      <c r="G11" s="60">
        <v>0</v>
      </c>
      <c r="H11" s="62">
        <v>0</v>
      </c>
    </row>
    <row r="12" spans="1:8" x14ac:dyDescent="0.25">
      <c r="A12" s="60" t="s">
        <v>85</v>
      </c>
      <c r="B12" s="61">
        <v>0</v>
      </c>
      <c r="C12" s="60">
        <v>0</v>
      </c>
      <c r="D12" s="62">
        <v>0</v>
      </c>
      <c r="E12" s="60"/>
      <c r="F12" s="61">
        <v>0</v>
      </c>
      <c r="G12" s="60">
        <v>0</v>
      </c>
      <c r="H12" s="62">
        <v>0</v>
      </c>
    </row>
    <row r="13" spans="1:8" x14ac:dyDescent="0.25">
      <c r="A13" s="60" t="s">
        <v>86</v>
      </c>
      <c r="B13" s="61">
        <v>0</v>
      </c>
      <c r="C13" s="60">
        <v>0</v>
      </c>
      <c r="D13" s="62">
        <v>0</v>
      </c>
      <c r="E13" s="60"/>
      <c r="F13" s="61">
        <v>0</v>
      </c>
      <c r="G13" s="60">
        <v>0</v>
      </c>
      <c r="H13" s="62">
        <v>0</v>
      </c>
    </row>
    <row r="14" spans="1:8" x14ac:dyDescent="0.25">
      <c r="A14" s="60" t="s">
        <v>87</v>
      </c>
      <c r="B14" s="61">
        <v>0</v>
      </c>
      <c r="C14" s="60">
        <v>0</v>
      </c>
      <c r="D14" s="62">
        <v>0</v>
      </c>
      <c r="E14" s="60"/>
      <c r="F14" s="61">
        <v>0</v>
      </c>
      <c r="G14" s="60">
        <v>0</v>
      </c>
      <c r="H14" s="62">
        <v>0</v>
      </c>
    </row>
    <row r="15" spans="1:8" x14ac:dyDescent="0.25">
      <c r="A15" s="60" t="s">
        <v>88</v>
      </c>
      <c r="B15" s="61">
        <v>0</v>
      </c>
      <c r="C15" s="60">
        <v>0</v>
      </c>
      <c r="D15" s="62">
        <v>0</v>
      </c>
      <c r="E15" s="60"/>
      <c r="F15" s="61">
        <v>0</v>
      </c>
      <c r="G15" s="60">
        <v>0</v>
      </c>
      <c r="H15" s="62">
        <v>0</v>
      </c>
    </row>
    <row r="16" spans="1:8" x14ac:dyDescent="0.25">
      <c r="A16" s="60" t="s">
        <v>89</v>
      </c>
      <c r="B16" s="61">
        <v>0</v>
      </c>
      <c r="C16" s="60">
        <v>0</v>
      </c>
      <c r="D16" s="62">
        <v>0</v>
      </c>
      <c r="E16" s="60"/>
      <c r="F16" s="61">
        <v>0</v>
      </c>
      <c r="G16" s="60">
        <v>0</v>
      </c>
      <c r="H16" s="62">
        <v>0</v>
      </c>
    </row>
    <row r="17" spans="1:8" x14ac:dyDescent="0.25">
      <c r="A17" s="60" t="s">
        <v>90</v>
      </c>
      <c r="B17" s="61">
        <v>0</v>
      </c>
      <c r="C17" s="60">
        <v>0</v>
      </c>
      <c r="D17" s="62">
        <v>0</v>
      </c>
      <c r="E17" s="60"/>
      <c r="F17" s="61">
        <v>0</v>
      </c>
      <c r="G17" s="60">
        <v>0</v>
      </c>
      <c r="H17" s="62">
        <v>0</v>
      </c>
    </row>
    <row r="18" spans="1:8" x14ac:dyDescent="0.25">
      <c r="A18" s="60" t="s">
        <v>91</v>
      </c>
      <c r="B18" s="61">
        <v>0</v>
      </c>
      <c r="C18" s="60">
        <v>0</v>
      </c>
      <c r="D18" s="62">
        <v>0</v>
      </c>
      <c r="E18" s="60"/>
      <c r="F18" s="61">
        <v>0</v>
      </c>
      <c r="G18" s="60">
        <v>0</v>
      </c>
      <c r="H18" s="62">
        <v>0</v>
      </c>
    </row>
    <row r="19" spans="1:8" x14ac:dyDescent="0.25">
      <c r="A19" s="60" t="s">
        <v>92</v>
      </c>
      <c r="B19" s="61">
        <v>0</v>
      </c>
      <c r="C19" s="60">
        <v>0</v>
      </c>
      <c r="D19" s="62">
        <v>0</v>
      </c>
      <c r="E19" s="60"/>
      <c r="F19" s="61">
        <v>0</v>
      </c>
      <c r="G19" s="60">
        <v>0</v>
      </c>
      <c r="H19" s="62">
        <v>0</v>
      </c>
    </row>
    <row r="20" spans="1:8" x14ac:dyDescent="0.25">
      <c r="A20" s="60" t="s">
        <v>93</v>
      </c>
      <c r="B20" s="61">
        <v>0</v>
      </c>
      <c r="C20" s="60">
        <v>0</v>
      </c>
      <c r="D20" s="62">
        <v>0</v>
      </c>
      <c r="E20" s="60"/>
      <c r="F20" s="61">
        <v>0</v>
      </c>
      <c r="G20" s="60">
        <v>0</v>
      </c>
      <c r="H20" s="62">
        <v>0</v>
      </c>
    </row>
    <row r="21" spans="1:8" x14ac:dyDescent="0.25">
      <c r="A21" s="60" t="s">
        <v>94</v>
      </c>
      <c r="B21" s="61">
        <v>0</v>
      </c>
      <c r="C21" s="60">
        <v>0</v>
      </c>
      <c r="D21" s="62">
        <v>0</v>
      </c>
      <c r="E21" s="60"/>
      <c r="F21" s="61">
        <v>0.5</v>
      </c>
      <c r="G21" s="60">
        <v>0</v>
      </c>
      <c r="H21" s="62">
        <v>0</v>
      </c>
    </row>
    <row r="22" spans="1:8" x14ac:dyDescent="0.25">
      <c r="A22" s="60" t="s">
        <v>95</v>
      </c>
      <c r="B22" s="61">
        <v>0.60000000000000009</v>
      </c>
      <c r="C22" s="60">
        <v>0</v>
      </c>
      <c r="D22" s="62">
        <v>0</v>
      </c>
      <c r="E22" s="60"/>
      <c r="F22" s="61">
        <v>0.75</v>
      </c>
      <c r="G22" s="60">
        <v>0</v>
      </c>
      <c r="H22" s="62">
        <v>0</v>
      </c>
    </row>
    <row r="23" spans="1:8" x14ac:dyDescent="0.25">
      <c r="A23" s="60" t="s">
        <v>96</v>
      </c>
      <c r="B23" s="61">
        <v>0.75</v>
      </c>
      <c r="C23" s="60">
        <v>0</v>
      </c>
      <c r="D23" s="62">
        <v>0</v>
      </c>
      <c r="E23" s="60"/>
      <c r="F23" s="61">
        <v>1</v>
      </c>
      <c r="G23" s="60">
        <v>0.5</v>
      </c>
      <c r="H23" s="62">
        <v>0</v>
      </c>
    </row>
    <row r="24" spans="1:8" x14ac:dyDescent="0.25">
      <c r="A24" s="60" t="s">
        <v>97</v>
      </c>
      <c r="B24" s="61">
        <v>1</v>
      </c>
      <c r="C24" s="60">
        <v>0.5</v>
      </c>
      <c r="D24" s="62">
        <v>0</v>
      </c>
      <c r="E24" s="60"/>
      <c r="F24" s="61">
        <v>1</v>
      </c>
      <c r="G24" s="60">
        <v>1</v>
      </c>
      <c r="H24" s="62">
        <v>0.25</v>
      </c>
    </row>
    <row r="25" spans="1:8" x14ac:dyDescent="0.25">
      <c r="A25" s="60" t="s">
        <v>98</v>
      </c>
      <c r="B25" s="61">
        <v>1</v>
      </c>
      <c r="C25" s="60">
        <v>0.5</v>
      </c>
      <c r="D25" s="62">
        <v>0</v>
      </c>
      <c r="E25" s="60"/>
      <c r="F25" s="61">
        <v>1</v>
      </c>
      <c r="G25" s="60">
        <v>0.5</v>
      </c>
      <c r="H25" s="62">
        <v>0</v>
      </c>
    </row>
    <row r="26" spans="1:8" ht="15.75" thickBot="1" x14ac:dyDescent="0.3">
      <c r="A26" s="60" t="s">
        <v>99</v>
      </c>
      <c r="B26" s="63">
        <v>0.25</v>
      </c>
      <c r="C26" s="65">
        <v>0</v>
      </c>
      <c r="D26" s="64">
        <v>0</v>
      </c>
      <c r="E26" s="60"/>
      <c r="F26" s="61">
        <v>0.25</v>
      </c>
      <c r="G26" s="60">
        <v>0</v>
      </c>
      <c r="H26" s="62">
        <v>0</v>
      </c>
    </row>
    <row r="28" spans="1:8" x14ac:dyDescent="0.25">
      <c r="B28" s="66">
        <f>SUM(Table1345[[Platz 1 ]])+SUM(Table1345[[Platz 2 ]])+SUM(Table1345[[Platz 3 ]])</f>
        <v>4.5999999999999996</v>
      </c>
      <c r="C28" t="s">
        <v>100</v>
      </c>
      <c r="F28" s="66">
        <f>SUM(Table1345[[Platz 1  ]])+SUM(Table1345[[Platz 2  ]])+SUM(Table1345[[Platz 3  ]])</f>
        <v>6.75</v>
      </c>
      <c r="G28" t="s">
        <v>100</v>
      </c>
    </row>
    <row r="29" spans="1:8" x14ac:dyDescent="0.25">
      <c r="B29" s="67">
        <f>B28/48</f>
        <v>9.5833333333333326E-2</v>
      </c>
      <c r="C29" t="s">
        <v>101</v>
      </c>
      <c r="F29" s="67">
        <f>F28/48</f>
        <v>0.140625</v>
      </c>
      <c r="G29" t="s">
        <v>101</v>
      </c>
    </row>
    <row r="31" spans="1:8" x14ac:dyDescent="0.25">
      <c r="B31" t="s">
        <v>102</v>
      </c>
    </row>
  </sheetData>
  <mergeCells count="2">
    <mergeCell ref="B1:D1"/>
    <mergeCell ref="F1:H1"/>
  </mergeCells>
  <conditionalFormatting sqref="B3:H26">
    <cfRule type="iconSet" priority="3">
      <iconSet iconSet="5Quarters" showValue="0">
        <cfvo type="percent" val="0"/>
        <cfvo type="percent" val="20"/>
        <cfvo type="percent" val="40"/>
        <cfvo type="percent" val="60"/>
        <cfvo type="percent" val="80"/>
      </iconSet>
    </cfRule>
  </conditionalFormatting>
  <conditionalFormatting sqref="C28:C29">
    <cfRule type="iconSet" priority="2">
      <iconSet iconSet="5Quarters" showValue="0">
        <cfvo type="percent" val="0"/>
        <cfvo type="percent" val="20"/>
        <cfvo type="percent" val="40"/>
        <cfvo type="percent" val="60"/>
        <cfvo type="percent" val="80"/>
      </iconSet>
    </cfRule>
  </conditionalFormatting>
  <conditionalFormatting sqref="G28:G29">
    <cfRule type="iconSet" priority="1">
      <iconSet iconSet="5Quarters" showValue="0">
        <cfvo type="percent" val="0"/>
        <cfvo type="percent" val="20"/>
        <cfvo type="percent" val="40"/>
        <cfvo type="percent" val="60"/>
        <cfvo type="percent" val="80"/>
      </iconSet>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BAEA0-AC3B-496A-8C09-E872695DFA40}">
  <sheetPr codeName="Sheet3"/>
  <dimension ref="A1"/>
  <sheetViews>
    <sheetView workbookViewId="0">
      <selection activeCell="R12" sqref="R12"/>
    </sheetView>
  </sheetViews>
  <sheetFormatPr defaultColWidth="9.14062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Sommer OPT</vt:lpstr>
      <vt:lpstr>Sommer PESS</vt:lpstr>
      <vt:lpstr>Sommer Kostenpfl. OPT</vt:lpstr>
      <vt:lpstr>Sommer Kostenpfl. PESS</vt:lpstr>
      <vt:lpstr>Manuelle Dynamik</vt:lpstr>
      <vt:lpstr>Auslastung Winter</vt:lpstr>
      <vt:lpstr>Auslastung Sommer</vt:lpstr>
      <vt:lpstr>Auslastung Sommer gratis</vt:lpstr>
      <vt:lpstr>Annahmen</vt:lpstr>
      <vt:lpstr>Preisvergleich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Arved Klöhn</dc:creator>
  <cp:lastModifiedBy>Arved Klöhn</cp:lastModifiedBy>
  <dcterms:created xsi:type="dcterms:W3CDTF">2023-01-14T16:41:43Z</dcterms:created>
  <dcterms:modified xsi:type="dcterms:W3CDTF">2024-03-22T16:07:21Z</dcterms:modified>
</cp:coreProperties>
</file>